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cha_4g1lt8b\05_Immobilien\1_Haus\Heizung\Heizungsoptimierung\"/>
    </mc:Choice>
  </mc:AlternateContent>
  <xr:revisionPtr revIDLastSave="0" documentId="13_ncr:1_{180873AC-D836-401D-BC8B-2887CA8E3BF7}" xr6:coauthVersionLast="47" xr6:coauthVersionMax="47" xr10:uidLastSave="{00000000-0000-0000-0000-000000000000}"/>
  <bookViews>
    <workbookView xWindow="20115" yWindow="0" windowWidth="18045" windowHeight="21000" xr2:uid="{19625DF2-4EA0-4390-878D-C421D855C9A4}"/>
  </bookViews>
  <sheets>
    <sheet name="Außentemp" sheetId="2" r:id="rId1"/>
    <sheet name="Oelverbrauch" sheetId="3" r:id="rId2"/>
    <sheet name="Heizkurve" sheetId="1" r:id="rId3"/>
  </sheets>
  <definedNames>
    <definedName name="_xlnm.Print_Area" localSheetId="2">Heizkurve!$H$1:$AH$45</definedName>
    <definedName name="Öl_delta">Oelverbrauch!$Q$38</definedName>
    <definedName name="Öl_max">Oelverbrauch!$Q$39</definedName>
    <definedName name="Öl_min">Oelverbrauch!$Q$40</definedName>
    <definedName name="T_delta">Außentemp!$Y$4</definedName>
    <definedName name="T_Max">Außentemp!$Y$5</definedName>
    <definedName name="T_Min">Außentemp!$Y$6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2" l="1"/>
  <c r="Y28" i="1" s="1"/>
  <c r="Q25" i="3"/>
  <c r="Q26" i="3"/>
  <c r="Q27" i="3"/>
  <c r="Q28" i="3"/>
  <c r="Q29" i="3"/>
  <c r="Q30" i="3"/>
  <c r="Q31" i="3"/>
  <c r="Q32" i="3"/>
  <c r="Q33" i="3"/>
  <c r="AF17" i="1" s="1"/>
  <c r="Q34" i="3"/>
  <c r="Q35" i="3"/>
  <c r="Q24" i="3"/>
  <c r="I8" i="1"/>
  <c r="I9" i="1"/>
  <c r="I10" i="1"/>
  <c r="I11" i="1"/>
  <c r="I12" i="1"/>
  <c r="J8" i="1"/>
  <c r="K8" i="1"/>
  <c r="L8" i="1"/>
  <c r="J9" i="1"/>
  <c r="K9" i="1"/>
  <c r="L9" i="1"/>
  <c r="J10" i="1"/>
  <c r="K10" i="1"/>
  <c r="L10" i="1"/>
  <c r="J11" i="1"/>
  <c r="K11" i="1"/>
  <c r="L11" i="1"/>
  <c r="J12" i="1"/>
  <c r="K12" i="1"/>
  <c r="L12" i="1"/>
  <c r="W6" i="2"/>
  <c r="I13" i="1"/>
  <c r="C5" i="3"/>
  <c r="Q5" i="3" s="1"/>
  <c r="C13" i="3"/>
  <c r="Q13" i="3" s="1"/>
  <c r="AI16" i="1" s="1"/>
  <c r="P15" i="3"/>
  <c r="P16" i="3"/>
  <c r="P6" i="3"/>
  <c r="P7" i="3"/>
  <c r="P8" i="3"/>
  <c r="P9" i="3"/>
  <c r="P10" i="3"/>
  <c r="P11" i="3"/>
  <c r="P12" i="3"/>
  <c r="P13" i="3"/>
  <c r="P14" i="3"/>
  <c r="P5" i="3"/>
  <c r="P23" i="3"/>
  <c r="Y9" i="1"/>
  <c r="Z9" i="1" s="1"/>
  <c r="Y10" i="1"/>
  <c r="Z10" i="1" s="1"/>
  <c r="Y11" i="1"/>
  <c r="Z11" i="1" s="1"/>
  <c r="Y12" i="1"/>
  <c r="Z12" i="1" s="1"/>
  <c r="Y13" i="1"/>
  <c r="Z13" i="1" s="1"/>
  <c r="Y14" i="1"/>
  <c r="Z14" i="1" s="1"/>
  <c r="Y15" i="1"/>
  <c r="Z15" i="1" s="1"/>
  <c r="Y16" i="1"/>
  <c r="Z16" i="1" s="1"/>
  <c r="Y17" i="1"/>
  <c r="Z17" i="1" s="1"/>
  <c r="Y18" i="1"/>
  <c r="Z18" i="1" s="1"/>
  <c r="Y19" i="1"/>
  <c r="Y8" i="1"/>
  <c r="Z8" i="1" s="1"/>
  <c r="F18" i="3"/>
  <c r="G18" i="3"/>
  <c r="H18" i="3"/>
  <c r="I18" i="3"/>
  <c r="J18" i="3"/>
  <c r="K18" i="3"/>
  <c r="L18" i="3"/>
  <c r="M18" i="3"/>
  <c r="E18" i="3"/>
  <c r="C12" i="3"/>
  <c r="Q12" i="3" s="1"/>
  <c r="AI15" i="1" s="1"/>
  <c r="C14" i="3"/>
  <c r="Q14" i="3" s="1"/>
  <c r="AI17" i="1" s="1"/>
  <c r="C15" i="3"/>
  <c r="Q15" i="3" s="1"/>
  <c r="AI18" i="1" s="1"/>
  <c r="C16" i="3"/>
  <c r="Q16" i="3" s="1"/>
  <c r="AI19" i="1" s="1"/>
  <c r="C11" i="3"/>
  <c r="Q11" i="3" s="1"/>
  <c r="AI14" i="1" s="1"/>
  <c r="C6" i="3"/>
  <c r="Q6" i="3" s="1"/>
  <c r="AI9" i="1" s="1"/>
  <c r="C7" i="3"/>
  <c r="Q7" i="3" s="1"/>
  <c r="AI10" i="1" s="1"/>
  <c r="C8" i="3"/>
  <c r="Q8" i="3" s="1"/>
  <c r="AI11" i="1" s="1"/>
  <c r="C9" i="3"/>
  <c r="Q9" i="3" s="1"/>
  <c r="AI12" i="1" s="1"/>
  <c r="C10" i="3"/>
  <c r="Q10" i="3" s="1"/>
  <c r="AI13" i="1" s="1"/>
  <c r="AF16" i="1"/>
  <c r="C13" i="2"/>
  <c r="C18" i="3" l="1"/>
  <c r="Q17" i="3"/>
  <c r="AI8" i="1"/>
  <c r="C17" i="3"/>
  <c r="AF8" i="1"/>
  <c r="Z28" i="1"/>
  <c r="AI7" i="1" l="1"/>
  <c r="AI28" i="1"/>
  <c r="Z19" i="1"/>
  <c r="AC5" i="1"/>
  <c r="AC8" i="1" s="1"/>
  <c r="AB5" i="1"/>
  <c r="I14" i="1"/>
  <c r="I15" i="1"/>
  <c r="I16" i="1"/>
  <c r="B8" i="1"/>
  <c r="B9" i="1"/>
  <c r="B10" i="1"/>
  <c r="B11" i="1"/>
  <c r="B12" i="1"/>
  <c r="B13" i="1"/>
  <c r="B14" i="1"/>
  <c r="B15" i="1"/>
  <c r="E17" i="2"/>
  <c r="E17" i="3"/>
  <c r="F17" i="3"/>
  <c r="G17" i="3"/>
  <c r="H17" i="3"/>
  <c r="I17" i="3"/>
  <c r="J17" i="3"/>
  <c r="K17" i="3"/>
  <c r="L17" i="3"/>
  <c r="M17" i="3"/>
  <c r="AF9" i="1"/>
  <c r="AF10" i="1"/>
  <c r="AF11" i="1"/>
  <c r="AF12" i="1"/>
  <c r="AF13" i="1"/>
  <c r="AF14" i="1"/>
  <c r="AF15" i="1"/>
  <c r="AF18" i="1"/>
  <c r="AF19" i="1"/>
  <c r="W10" i="2"/>
  <c r="P29" i="3" s="1"/>
  <c r="P25" i="3"/>
  <c r="W7" i="2"/>
  <c r="P26" i="3" s="1"/>
  <c r="W8" i="2"/>
  <c r="P27" i="3" s="1"/>
  <c r="W9" i="2"/>
  <c r="P28" i="3" s="1"/>
  <c r="W11" i="2"/>
  <c r="P30" i="3" s="1"/>
  <c r="W12" i="2"/>
  <c r="P31" i="3" s="1"/>
  <c r="W13" i="2"/>
  <c r="P32" i="3" s="1"/>
  <c r="W14" i="2"/>
  <c r="P33" i="3" s="1"/>
  <c r="W15" i="2"/>
  <c r="P34" i="3" s="1"/>
  <c r="W16" i="2"/>
  <c r="P35" i="3" s="1"/>
  <c r="W5" i="2"/>
  <c r="P24" i="3" s="1"/>
  <c r="C5" i="2"/>
  <c r="C6" i="2"/>
  <c r="C7" i="2"/>
  <c r="C8" i="2"/>
  <c r="C9" i="2"/>
  <c r="C10" i="2"/>
  <c r="C11" i="2"/>
  <c r="C12" i="2"/>
  <c r="C14" i="2"/>
  <c r="C15" i="2"/>
  <c r="C16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D17" i="2"/>
  <c r="AC28" i="1" l="1"/>
  <c r="AB28" i="1"/>
  <c r="AB14" i="1"/>
  <c r="AB19" i="1"/>
  <c r="AC11" i="1"/>
  <c r="AC14" i="1"/>
  <c r="AB17" i="1"/>
  <c r="AC17" i="1"/>
  <c r="AB10" i="1"/>
  <c r="AC10" i="1"/>
  <c r="AC16" i="1"/>
  <c r="AC19" i="1"/>
  <c r="AB16" i="1"/>
  <c r="AB13" i="1"/>
  <c r="AC15" i="1"/>
  <c r="AB18" i="1"/>
  <c r="AB15" i="1"/>
  <c r="AB11" i="1"/>
  <c r="AB12" i="1"/>
  <c r="AC18" i="1"/>
  <c r="AC12" i="1"/>
  <c r="AC13" i="1"/>
  <c r="AC9" i="1"/>
  <c r="AB9" i="1"/>
  <c r="AB8" i="1"/>
  <c r="W17" i="2"/>
  <c r="Q36" i="3"/>
  <c r="S14" i="1"/>
  <c r="T14" i="1"/>
  <c r="U14" i="1"/>
  <c r="V14" i="1"/>
  <c r="S15" i="1"/>
  <c r="T15" i="1"/>
  <c r="U15" i="1"/>
  <c r="V15" i="1"/>
  <c r="S16" i="1"/>
  <c r="T16" i="1"/>
  <c r="U16" i="1"/>
  <c r="V16" i="1"/>
  <c r="T13" i="1"/>
  <c r="U13" i="1"/>
  <c r="V13" i="1"/>
  <c r="S13" i="1"/>
  <c r="V5" i="1"/>
  <c r="V11" i="1" s="1"/>
  <c r="U5" i="1"/>
  <c r="U11" i="1" s="1"/>
  <c r="T5" i="1"/>
  <c r="T11" i="1" s="1"/>
  <c r="S5" i="1"/>
  <c r="S11" i="1" s="1"/>
  <c r="O13" i="1"/>
  <c r="P13" i="1"/>
  <c r="Q13" i="1"/>
  <c r="O14" i="1"/>
  <c r="P14" i="1"/>
  <c r="Q14" i="1"/>
  <c r="O15" i="1"/>
  <c r="P15" i="1"/>
  <c r="Q15" i="1"/>
  <c r="O16" i="1"/>
  <c r="P16" i="1"/>
  <c r="Q16" i="1"/>
  <c r="N14" i="1"/>
  <c r="N15" i="1"/>
  <c r="N16" i="1"/>
  <c r="N13" i="1"/>
  <c r="Q5" i="1"/>
  <c r="Q11" i="1" s="1"/>
  <c r="P5" i="1"/>
  <c r="P11" i="1" s="1"/>
  <c r="O5" i="1"/>
  <c r="O8" i="1" s="1"/>
  <c r="N5" i="1"/>
  <c r="N12" i="1" s="1"/>
  <c r="J5" i="1"/>
  <c r="K5" i="1"/>
  <c r="L5" i="1"/>
  <c r="I5" i="1"/>
  <c r="K13" i="1"/>
  <c r="K14" i="1"/>
  <c r="K15" i="1"/>
  <c r="K16" i="1"/>
  <c r="L13" i="1"/>
  <c r="L14" i="1"/>
  <c r="L15" i="1"/>
  <c r="L16" i="1"/>
  <c r="J13" i="1"/>
  <c r="J14" i="1"/>
  <c r="J15" i="1"/>
  <c r="J16" i="1"/>
  <c r="B16" i="1"/>
  <c r="AF7" i="1" l="1"/>
  <c r="AF28" i="1"/>
  <c r="AE28" i="1"/>
  <c r="AE10" i="1"/>
  <c r="AJ10" i="1" s="1"/>
  <c r="AE12" i="1"/>
  <c r="AJ12" i="1" s="1"/>
  <c r="AE19" i="1"/>
  <c r="AJ19" i="1" s="1"/>
  <c r="AE16" i="1"/>
  <c r="AJ16" i="1" s="1"/>
  <c r="AE8" i="1"/>
  <c r="AE17" i="1"/>
  <c r="AJ17" i="1" s="1"/>
  <c r="AE13" i="1"/>
  <c r="AJ13" i="1" s="1"/>
  <c r="AE15" i="1"/>
  <c r="AE14" i="1"/>
  <c r="AE18" i="1"/>
  <c r="AJ18" i="1" s="1"/>
  <c r="AE11" i="1"/>
  <c r="AE9" i="1"/>
  <c r="AJ9" i="1" s="1"/>
  <c r="S12" i="1"/>
  <c r="P9" i="1"/>
  <c r="U9" i="1"/>
  <c r="T10" i="1"/>
  <c r="U10" i="1"/>
  <c r="U12" i="1"/>
  <c r="S9" i="1"/>
  <c r="S8" i="1"/>
  <c r="T9" i="1"/>
  <c r="O11" i="1"/>
  <c r="O12" i="1"/>
  <c r="Q12" i="1"/>
  <c r="V10" i="1"/>
  <c r="S10" i="1"/>
  <c r="O10" i="1"/>
  <c r="P8" i="1"/>
  <c r="V9" i="1"/>
  <c r="V12" i="1"/>
  <c r="N11" i="1"/>
  <c r="N8" i="1"/>
  <c r="U8" i="1"/>
  <c r="Q8" i="1"/>
  <c r="P10" i="1"/>
  <c r="Q10" i="1"/>
  <c r="Q9" i="1"/>
  <c r="V8" i="1"/>
  <c r="O9" i="1"/>
  <c r="N9" i="1"/>
  <c r="N10" i="1"/>
  <c r="T8" i="1"/>
  <c r="P12" i="1"/>
  <c r="T12" i="1"/>
  <c r="AJ28" i="1" l="1"/>
  <c r="AG28" i="1"/>
  <c r="AJ8" i="1"/>
  <c r="AG8" i="1"/>
  <c r="AG10" i="1"/>
  <c r="AG12" i="1"/>
  <c r="AG13" i="1"/>
  <c r="AG17" i="1"/>
  <c r="AG9" i="1"/>
  <c r="AG14" i="1"/>
  <c r="AJ14" i="1"/>
  <c r="AG15" i="1"/>
  <c r="AJ15" i="1"/>
  <c r="AG11" i="1"/>
  <c r="AJ11" i="1"/>
  <c r="AG16" i="1"/>
  <c r="AG19" i="1"/>
  <c r="AG18" i="1"/>
  <c r="AJ7" i="1" l="1"/>
  <c r="AG7" i="1"/>
</calcChain>
</file>

<file path=xl/sharedStrings.xml><?xml version="1.0" encoding="utf-8"?>
<sst xmlns="http://schemas.openxmlformats.org/spreadsheetml/2006/main" count="115" uniqueCount="67">
  <si>
    <t>T_Raum</t>
  </si>
  <si>
    <t>T_Außen</t>
  </si>
  <si>
    <t>VL 1,0</t>
  </si>
  <si>
    <t>VL 0,5</t>
  </si>
  <si>
    <t>VL 1,5</t>
  </si>
  <si>
    <t>VL 2,0</t>
  </si>
  <si>
    <t>T_Hilf</t>
  </si>
  <si>
    <t>VT 1,0</t>
  </si>
  <si>
    <t>VT 1,5</t>
  </si>
  <si>
    <t>VT 2,0</t>
  </si>
  <si>
    <t>Solvis Vorlauftemperatur</t>
  </si>
  <si>
    <t>VT 0,5</t>
  </si>
  <si>
    <t>VT+ 0,5</t>
  </si>
  <si>
    <t>VT+ 1,0</t>
  </si>
  <si>
    <t>VT+ 1,5</t>
  </si>
  <si>
    <t>VT+ 2,0</t>
  </si>
  <si>
    <t>VT++ 0,5</t>
  </si>
  <si>
    <t>VT++ 1,0</t>
  </si>
  <si>
    <t>VT++ 1,5</t>
  </si>
  <si>
    <t>VT++ 2,0</t>
  </si>
  <si>
    <t>T_Max</t>
  </si>
  <si>
    <t>TMM</t>
  </si>
  <si>
    <t>T_Min</t>
  </si>
  <si>
    <t>Dez</t>
  </si>
  <si>
    <t>Nov</t>
  </si>
  <si>
    <t>Okt</t>
  </si>
  <si>
    <t>Sep</t>
  </si>
  <si>
    <t>Aug</t>
  </si>
  <si>
    <t>Juli</t>
  </si>
  <si>
    <t>Juni</t>
  </si>
  <si>
    <t>Mai</t>
  </si>
  <si>
    <t>April</t>
  </si>
  <si>
    <t>März</t>
  </si>
  <si>
    <t>Feb</t>
  </si>
  <si>
    <t>Jan</t>
  </si>
  <si>
    <t>TMM*</t>
  </si>
  <si>
    <t>Ölverbrauch</t>
  </si>
  <si>
    <t>Öl</t>
  </si>
  <si>
    <t>Monate</t>
  </si>
  <si>
    <t>Monat</t>
  </si>
  <si>
    <t>bisher</t>
  </si>
  <si>
    <t>neu</t>
  </si>
  <si>
    <t>VTx</t>
  </si>
  <si>
    <t>VTy</t>
  </si>
  <si>
    <t>TMM* Modellfunktion</t>
  </si>
  <si>
    <t>Öl *</t>
  </si>
  <si>
    <t>Öl/Jahr - gesamt</t>
  </si>
  <si>
    <t>Redukt</t>
  </si>
  <si>
    <t>Eingabewerte sind Öl pro Monat in den Jahren 2013 bis Heute</t>
  </si>
  <si>
    <t>Temperatur</t>
  </si>
  <si>
    <t>Eingabewerte sind die MonatsMittelwerte des deutschen Wetterdienstes für Augsburg</t>
  </si>
  <si>
    <t>Hz_Steil</t>
  </si>
  <si>
    <t>T_delta</t>
  </si>
  <si>
    <t>Vorlauftemperatur der Heizung für unterschiedliche Raumtemperaturen und Steigungen der Heizungskennlinie</t>
  </si>
  <si>
    <t>Heizungskennlinie der Fa. Solvis GmbH</t>
  </si>
  <si>
    <r>
      <rPr>
        <sz val="11"/>
        <color theme="1"/>
        <rFont val="Calibri"/>
        <family val="2"/>
        <scheme val="minor"/>
      </rPr>
      <t>Hz_</t>
    </r>
    <r>
      <rPr>
        <sz val="10"/>
        <color theme="1"/>
        <rFont val="Calibri"/>
        <family val="2"/>
        <scheme val="minor"/>
      </rPr>
      <t>delta</t>
    </r>
  </si>
  <si>
    <r>
      <t xml:space="preserve">TMM </t>
    </r>
    <r>
      <rPr>
        <sz val="10"/>
        <color theme="1"/>
        <rFont val="Calibri"/>
        <family val="2"/>
        <scheme val="minor"/>
      </rPr>
      <t>Heizperiode</t>
    </r>
  </si>
  <si>
    <t>Eingabe &gt;&gt;</t>
  </si>
  <si>
    <t xml:space="preserve"> reale Öl Werte</t>
  </si>
  <si>
    <t xml:space="preserve">  gemäß Modell</t>
  </si>
  <si>
    <t xml:space="preserve"> Öl* Modellfunktion</t>
  </si>
  <si>
    <t xml:space="preserve"> Öl reale Messwerte</t>
  </si>
  <si>
    <t>Öl Verbrauch pro Monat</t>
  </si>
  <si>
    <t>Öl Verbrauch pro Jahr</t>
  </si>
  <si>
    <t xml:space="preserve"> Öl_delta</t>
  </si>
  <si>
    <t xml:space="preserve"> Öl_max</t>
  </si>
  <si>
    <t xml:space="preserve"> Öl_min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</si>
</sst>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10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EAEAEA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0" xfId="0" applyAlignment="1">
      <alignment horizontal="right"/>
    </xf>
    <xf numFmtId="1" fontId="5" fillId="0" borderId="1" xfId="0" applyNumberFormat="1" applyFont="1" applyBorder="1" applyAlignment="1">
      <alignment horizontal="center"/>
    </xf>
    <xf numFmtId="0" fontId="5" fillId="0" borderId="1" xfId="0" applyFont="1" applyBorder="1"/>
    <xf numFmtId="0" fontId="4" fillId="3" borderId="1" xfId="0" applyFont="1" applyFill="1" applyBorder="1" applyAlignment="1">
      <alignment horizontal="center"/>
    </xf>
    <xf numFmtId="0" fontId="0" fillId="3" borderId="0" xfId="0" applyFill="1"/>
    <xf numFmtId="0" fontId="0" fillId="0" borderId="6" xfId="0" applyBorder="1" applyAlignment="1">
      <alignment horizontal="right"/>
    </xf>
    <xf numFmtId="0" fontId="0" fillId="5" borderId="1" xfId="0" applyFill="1" applyBorder="1" applyAlignment="1">
      <alignment horizontal="center"/>
    </xf>
    <xf numFmtId="2" fontId="0" fillId="5" borderId="1" xfId="0" applyNumberFormat="1" applyFill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8" xfId="0" applyBorder="1" applyAlignment="1">
      <alignment horizontal="center"/>
    </xf>
    <xf numFmtId="2" fontId="5" fillId="0" borderId="8" xfId="0" applyNumberFormat="1" applyFont="1" applyBorder="1" applyAlignment="1">
      <alignment horizontal="center"/>
    </xf>
    <xf numFmtId="0" fontId="0" fillId="0" borderId="7" xfId="0" applyBorder="1" applyAlignment="1">
      <alignment horizontal="left"/>
    </xf>
    <xf numFmtId="0" fontId="0" fillId="0" borderId="7" xfId="0" applyBorder="1"/>
    <xf numFmtId="1" fontId="0" fillId="0" borderId="7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2" fontId="5" fillId="0" borderId="1" xfId="0" applyNumberFormat="1" applyFont="1" applyBorder="1"/>
    <xf numFmtId="164" fontId="0" fillId="0" borderId="1" xfId="0" applyNumberFormat="1" applyBorder="1"/>
    <xf numFmtId="2" fontId="5" fillId="0" borderId="1" xfId="0" applyNumberFormat="1" applyFont="1" applyBorder="1" applyAlignment="1">
      <alignment horizontal="center"/>
    </xf>
    <xf numFmtId="2" fontId="0" fillId="3" borderId="1" xfId="0" applyNumberFormat="1" applyFill="1" applyBorder="1"/>
    <xf numFmtId="2" fontId="5" fillId="6" borderId="1" xfId="0" applyNumberFormat="1" applyFont="1" applyFill="1" applyBorder="1"/>
    <xf numFmtId="0" fontId="0" fillId="6" borderId="2" xfId="0" applyFill="1" applyBorder="1"/>
    <xf numFmtId="0" fontId="3" fillId="4" borderId="0" xfId="0" applyFont="1" applyFill="1"/>
    <xf numFmtId="0" fontId="0" fillId="4" borderId="0" xfId="0" applyFill="1"/>
    <xf numFmtId="0" fontId="4" fillId="8" borderId="1" xfId="0" applyFont="1" applyFill="1" applyBorder="1" applyAlignment="1">
      <alignment horizontal="center"/>
    </xf>
    <xf numFmtId="1" fontId="0" fillId="8" borderId="1" xfId="0" applyNumberForma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0" fillId="6" borderId="6" xfId="0" applyFill="1" applyBorder="1"/>
    <xf numFmtId="2" fontId="5" fillId="6" borderId="1" xfId="0" applyNumberFormat="1" applyFont="1" applyFill="1" applyBorder="1" applyAlignment="1">
      <alignment horizontal="center"/>
    </xf>
    <xf numFmtId="2" fontId="0" fillId="6" borderId="1" xfId="0" applyNumberForma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2" fontId="6" fillId="3" borderId="1" xfId="0" applyNumberFormat="1" applyFont="1" applyFill="1" applyBorder="1" applyAlignment="1">
      <alignment horizontal="center"/>
    </xf>
    <xf numFmtId="2" fontId="2" fillId="3" borderId="1" xfId="0" applyNumberFormat="1" applyFont="1" applyFill="1" applyBorder="1" applyAlignment="1">
      <alignment horizontal="center"/>
    </xf>
    <xf numFmtId="0" fontId="6" fillId="3" borderId="0" xfId="0" applyFont="1" applyFill="1" applyAlignment="1">
      <alignment horizontal="left"/>
    </xf>
    <xf numFmtId="0" fontId="0" fillId="3" borderId="0" xfId="0" applyFill="1" applyAlignment="1">
      <alignment horizontal="left"/>
    </xf>
    <xf numFmtId="0" fontId="6" fillId="8" borderId="1" xfId="0" applyFont="1" applyFill="1" applyBorder="1" applyAlignment="1">
      <alignment horizontal="center"/>
    </xf>
    <xf numFmtId="1" fontId="6" fillId="8" borderId="1" xfId="0" applyNumberFormat="1" applyFont="1" applyFill="1" applyBorder="1" applyAlignment="1">
      <alignment horizontal="center"/>
    </xf>
    <xf numFmtId="1" fontId="2" fillId="8" borderId="1" xfId="0" applyNumberFormat="1" applyFont="1" applyFill="1" applyBorder="1" applyAlignment="1">
      <alignment horizontal="center"/>
    </xf>
    <xf numFmtId="0" fontId="5" fillId="7" borderId="2" xfId="0" applyFont="1" applyFill="1" applyBorder="1" applyAlignment="1">
      <alignment horizontal="right"/>
    </xf>
    <xf numFmtId="1" fontId="5" fillId="7" borderId="1" xfId="0" applyNumberFormat="1" applyFont="1" applyFill="1" applyBorder="1" applyAlignment="1">
      <alignment horizontal="center"/>
    </xf>
    <xf numFmtId="0" fontId="5" fillId="7" borderId="2" xfId="0" applyFont="1" applyFill="1" applyBorder="1" applyAlignment="1">
      <alignment horizontal="left"/>
    </xf>
    <xf numFmtId="0" fontId="6" fillId="8" borderId="0" xfId="0" applyFont="1" applyFill="1" applyAlignment="1">
      <alignment horizontal="left"/>
    </xf>
    <xf numFmtId="0" fontId="6" fillId="8" borderId="0" xfId="0" applyFont="1" applyFill="1"/>
    <xf numFmtId="0" fontId="0" fillId="0" borderId="0" xfId="0" applyAlignment="1">
      <alignment horizontal="left"/>
    </xf>
    <xf numFmtId="2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2" fontId="5" fillId="0" borderId="0" xfId="0" applyNumberFormat="1" applyFont="1" applyAlignment="1">
      <alignment horizontal="center"/>
    </xf>
    <xf numFmtId="1" fontId="5" fillId="0" borderId="0" xfId="0" applyNumberFormat="1" applyFont="1" applyAlignment="1">
      <alignment horizontal="center"/>
    </xf>
    <xf numFmtId="0" fontId="2" fillId="9" borderId="5" xfId="0" applyFont="1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1" fontId="0" fillId="9" borderId="1" xfId="0" applyNumberFormat="1" applyFill="1" applyBorder="1" applyAlignment="1">
      <alignment horizontal="center"/>
    </xf>
    <xf numFmtId="1" fontId="8" fillId="8" borderId="1" xfId="0" applyNumberFormat="1" applyFont="1" applyFill="1" applyBorder="1" applyAlignment="1">
      <alignment horizontal="center"/>
    </xf>
    <xf numFmtId="0" fontId="7" fillId="8" borderId="1" xfId="0" applyFont="1" applyFill="1" applyBorder="1" applyAlignment="1">
      <alignment horizontal="center"/>
    </xf>
    <xf numFmtId="1" fontId="7" fillId="8" borderId="1" xfId="0" applyNumberFormat="1" applyFont="1" applyFill="1" applyBorder="1" applyAlignment="1">
      <alignment horizontal="center"/>
    </xf>
    <xf numFmtId="0" fontId="3" fillId="0" borderId="0" xfId="0" applyFont="1"/>
    <xf numFmtId="0" fontId="0" fillId="8" borderId="0" xfId="0" applyFill="1" applyAlignment="1">
      <alignment horizontal="left"/>
    </xf>
    <xf numFmtId="0" fontId="0" fillId="8" borderId="0" xfId="0" applyFill="1"/>
    <xf numFmtId="0" fontId="4" fillId="4" borderId="0" xfId="0" applyFont="1" applyFill="1"/>
    <xf numFmtId="0" fontId="9" fillId="0" borderId="1" xfId="0" applyFont="1" applyBorder="1" applyAlignment="1">
      <alignment horizontal="left"/>
    </xf>
    <xf numFmtId="1" fontId="0" fillId="0" borderId="1" xfId="0" applyNumberFormat="1" applyBorder="1" applyAlignment="1">
      <alignment horizontal="center"/>
    </xf>
    <xf numFmtId="0" fontId="6" fillId="0" borderId="0" xfId="0" applyFont="1"/>
    <xf numFmtId="2" fontId="6" fillId="0" borderId="1" xfId="0" applyNumberFormat="1" applyFont="1" applyBorder="1" applyAlignment="1">
      <alignment horizontal="center"/>
    </xf>
    <xf numFmtId="0" fontId="0" fillId="4" borderId="0" xfId="0" applyFill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/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EAEAEA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Monatliche</a:t>
            </a:r>
            <a:r>
              <a:rPr lang="de-DE" baseline="0"/>
              <a:t> Temperaturen</a:t>
            </a:r>
            <a:endParaRPr lang="de-DE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strRef>
              <c:f>Außentemp!$W$4</c:f>
              <c:strCache>
                <c:ptCount val="1"/>
                <c:pt idx="0">
                  <c:v>TMM*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Außentemp!$B$5:$B$16</c:f>
              <c:numCache>
                <c:formatCode>General</c:formatCode>
                <c:ptCount val="12"/>
                <c:pt idx="0">
                  <c:v>12</c:v>
                </c:pt>
                <c:pt idx="1">
                  <c:v>11</c:v>
                </c:pt>
                <c:pt idx="2">
                  <c:v>10</c:v>
                </c:pt>
                <c:pt idx="3">
                  <c:v>9</c:v>
                </c:pt>
                <c:pt idx="4">
                  <c:v>8</c:v>
                </c:pt>
                <c:pt idx="5">
                  <c:v>7</c:v>
                </c:pt>
                <c:pt idx="6">
                  <c:v>6</c:v>
                </c:pt>
                <c:pt idx="7">
                  <c:v>5</c:v>
                </c:pt>
                <c:pt idx="8">
                  <c:v>4</c:v>
                </c:pt>
                <c:pt idx="9">
                  <c:v>3</c:v>
                </c:pt>
                <c:pt idx="10">
                  <c:v>2</c:v>
                </c:pt>
                <c:pt idx="11">
                  <c:v>1</c:v>
                </c:pt>
              </c:numCache>
            </c:numRef>
          </c:xVal>
          <c:yVal>
            <c:numRef>
              <c:f>Außentemp!$W$5:$W$16</c:f>
              <c:numCache>
                <c:formatCode>0.00</c:formatCode>
                <c:ptCount val="12"/>
                <c:pt idx="0">
                  <c:v>1.2392650149939408</c:v>
                </c:pt>
                <c:pt idx="1">
                  <c:v>4.6250000000000071</c:v>
                </c:pt>
                <c:pt idx="2">
                  <c:v>9.2500000000000018</c:v>
                </c:pt>
                <c:pt idx="3">
                  <c:v>13.874999999999998</c:v>
                </c:pt>
                <c:pt idx="4">
                  <c:v>17.26073498500606</c:v>
                </c:pt>
                <c:pt idx="5">
                  <c:v>18.5</c:v>
                </c:pt>
                <c:pt idx="6">
                  <c:v>17.260734985006057</c:v>
                </c:pt>
                <c:pt idx="7">
                  <c:v>13.875</c:v>
                </c:pt>
                <c:pt idx="8">
                  <c:v>9.2499999999999982</c:v>
                </c:pt>
                <c:pt idx="9">
                  <c:v>4.6249999999999956</c:v>
                </c:pt>
                <c:pt idx="10">
                  <c:v>1.239265014993943</c:v>
                </c:pt>
                <c:pt idx="1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53-44D6-B0FE-DAF39883F6A5}"/>
            </c:ext>
          </c:extLst>
        </c:ser>
        <c:ser>
          <c:idx val="0"/>
          <c:order val="1"/>
          <c:tx>
            <c:strRef>
              <c:f>Außentemp!$C$4</c:f>
              <c:strCache>
                <c:ptCount val="1"/>
                <c:pt idx="0">
                  <c:v>TMM</c:v>
                </c:pt>
              </c:strCache>
            </c:strRef>
          </c:tx>
          <c:spPr>
            <a:ln w="6350" cap="rnd">
              <a:solidFill>
                <a:schemeClr val="accent1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Außentemp!$B$5:$B$16</c:f>
              <c:numCache>
                <c:formatCode>General</c:formatCode>
                <c:ptCount val="12"/>
                <c:pt idx="0">
                  <c:v>12</c:v>
                </c:pt>
                <c:pt idx="1">
                  <c:v>11</c:v>
                </c:pt>
                <c:pt idx="2">
                  <c:v>10</c:v>
                </c:pt>
                <c:pt idx="3">
                  <c:v>9</c:v>
                </c:pt>
                <c:pt idx="4">
                  <c:v>8</c:v>
                </c:pt>
                <c:pt idx="5">
                  <c:v>7</c:v>
                </c:pt>
                <c:pt idx="6">
                  <c:v>6</c:v>
                </c:pt>
                <c:pt idx="7">
                  <c:v>5</c:v>
                </c:pt>
                <c:pt idx="8">
                  <c:v>4</c:v>
                </c:pt>
                <c:pt idx="9">
                  <c:v>3</c:v>
                </c:pt>
                <c:pt idx="10">
                  <c:v>2</c:v>
                </c:pt>
                <c:pt idx="11">
                  <c:v>1</c:v>
                </c:pt>
              </c:numCache>
            </c:numRef>
          </c:xVal>
          <c:yVal>
            <c:numRef>
              <c:f>Außentemp!$C$5:$C$16</c:f>
              <c:numCache>
                <c:formatCode>0.00</c:formatCode>
                <c:ptCount val="12"/>
                <c:pt idx="0">
                  <c:v>1.4770588235294118</c:v>
                </c:pt>
                <c:pt idx="1">
                  <c:v>4.4176470588235288</c:v>
                </c:pt>
                <c:pt idx="2">
                  <c:v>9.235294117647058</c:v>
                </c:pt>
                <c:pt idx="3">
                  <c:v>13.611764705882353</c:v>
                </c:pt>
                <c:pt idx="4">
                  <c:v>17.876470588235293</c:v>
                </c:pt>
                <c:pt idx="5">
                  <c:v>18.670588235294119</c:v>
                </c:pt>
                <c:pt idx="6">
                  <c:v>17.147058823529409</c:v>
                </c:pt>
                <c:pt idx="7">
                  <c:v>13.064705882352941</c:v>
                </c:pt>
                <c:pt idx="8">
                  <c:v>9.0529411764705898</c:v>
                </c:pt>
                <c:pt idx="9">
                  <c:v>4.3852941176470583</c:v>
                </c:pt>
                <c:pt idx="10">
                  <c:v>1.0652941176470587</c:v>
                </c:pt>
                <c:pt idx="11">
                  <c:v>0.23117647058823532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53-44D6-B0FE-DAF39883F6A5}"/>
            </c:ext>
          </c:extLst>
        </c:ser>
        <c:ser>
          <c:idx val="2"/>
          <c:order val="2"/>
          <c:tx>
            <c:strRef>
              <c:f>Außentemp!$D$4</c:f>
              <c:strCache>
                <c:ptCount val="1"/>
                <c:pt idx="0">
                  <c:v>2006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Außentemp!$B$5:$B$16</c:f>
              <c:numCache>
                <c:formatCode>General</c:formatCode>
                <c:ptCount val="12"/>
                <c:pt idx="0">
                  <c:v>12</c:v>
                </c:pt>
                <c:pt idx="1">
                  <c:v>11</c:v>
                </c:pt>
                <c:pt idx="2">
                  <c:v>10</c:v>
                </c:pt>
                <c:pt idx="3">
                  <c:v>9</c:v>
                </c:pt>
                <c:pt idx="4">
                  <c:v>8</c:v>
                </c:pt>
                <c:pt idx="5">
                  <c:v>7</c:v>
                </c:pt>
                <c:pt idx="6">
                  <c:v>6</c:v>
                </c:pt>
                <c:pt idx="7">
                  <c:v>5</c:v>
                </c:pt>
                <c:pt idx="8">
                  <c:v>4</c:v>
                </c:pt>
                <c:pt idx="9">
                  <c:v>3</c:v>
                </c:pt>
                <c:pt idx="10">
                  <c:v>2</c:v>
                </c:pt>
                <c:pt idx="11">
                  <c:v>1</c:v>
                </c:pt>
              </c:numCache>
            </c:numRef>
          </c:xVal>
          <c:yVal>
            <c:numRef>
              <c:f>Außentemp!$D$5:$D$16</c:f>
              <c:numCache>
                <c:formatCode>0.0</c:formatCode>
                <c:ptCount val="12"/>
                <c:pt idx="0">
                  <c:v>2.1</c:v>
                </c:pt>
                <c:pt idx="1">
                  <c:v>5.2</c:v>
                </c:pt>
                <c:pt idx="2">
                  <c:v>11.1</c:v>
                </c:pt>
                <c:pt idx="3">
                  <c:v>15.7</c:v>
                </c:pt>
                <c:pt idx="4">
                  <c:v>14.6</c:v>
                </c:pt>
                <c:pt idx="5">
                  <c:v>21</c:v>
                </c:pt>
                <c:pt idx="6">
                  <c:v>16.8</c:v>
                </c:pt>
                <c:pt idx="7">
                  <c:v>12.8</c:v>
                </c:pt>
                <c:pt idx="8">
                  <c:v>8</c:v>
                </c:pt>
                <c:pt idx="9">
                  <c:v>1.6</c:v>
                </c:pt>
                <c:pt idx="10">
                  <c:v>-1.4</c:v>
                </c:pt>
                <c:pt idx="11">
                  <c:v>-3.7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953-44D6-B0FE-DAF39883F6A5}"/>
            </c:ext>
          </c:extLst>
        </c:ser>
        <c:ser>
          <c:idx val="3"/>
          <c:order val="3"/>
          <c:tx>
            <c:strRef>
              <c:f>Außentemp!$E$4</c:f>
              <c:strCache>
                <c:ptCount val="1"/>
                <c:pt idx="0">
                  <c:v>2007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Außentemp!$B$5:$B$16</c:f>
              <c:numCache>
                <c:formatCode>General</c:formatCode>
                <c:ptCount val="12"/>
                <c:pt idx="0">
                  <c:v>12</c:v>
                </c:pt>
                <c:pt idx="1">
                  <c:v>11</c:v>
                </c:pt>
                <c:pt idx="2">
                  <c:v>10</c:v>
                </c:pt>
                <c:pt idx="3">
                  <c:v>9</c:v>
                </c:pt>
                <c:pt idx="4">
                  <c:v>8</c:v>
                </c:pt>
                <c:pt idx="5">
                  <c:v>7</c:v>
                </c:pt>
                <c:pt idx="6">
                  <c:v>6</c:v>
                </c:pt>
                <c:pt idx="7">
                  <c:v>5</c:v>
                </c:pt>
                <c:pt idx="8">
                  <c:v>4</c:v>
                </c:pt>
                <c:pt idx="9">
                  <c:v>3</c:v>
                </c:pt>
                <c:pt idx="10">
                  <c:v>2</c:v>
                </c:pt>
                <c:pt idx="11">
                  <c:v>1</c:v>
                </c:pt>
              </c:numCache>
            </c:numRef>
          </c:xVal>
          <c:yVal>
            <c:numRef>
              <c:f>Außentemp!$E$5:$E$16</c:f>
              <c:numCache>
                <c:formatCode>0.0</c:formatCode>
                <c:ptCount val="12"/>
                <c:pt idx="0">
                  <c:v>0.3</c:v>
                </c:pt>
                <c:pt idx="1">
                  <c:v>2.1</c:v>
                </c:pt>
                <c:pt idx="2">
                  <c:v>7.7</c:v>
                </c:pt>
                <c:pt idx="3">
                  <c:v>11.8</c:v>
                </c:pt>
                <c:pt idx="4">
                  <c:v>16.5</c:v>
                </c:pt>
                <c:pt idx="5">
                  <c:v>17.7</c:v>
                </c:pt>
                <c:pt idx="6">
                  <c:v>17.5</c:v>
                </c:pt>
                <c:pt idx="7">
                  <c:v>14.4</c:v>
                </c:pt>
                <c:pt idx="8">
                  <c:v>11.1</c:v>
                </c:pt>
                <c:pt idx="9">
                  <c:v>5.0999999999999996</c:v>
                </c:pt>
                <c:pt idx="10">
                  <c:v>3.9</c:v>
                </c:pt>
                <c:pt idx="11">
                  <c:v>4.0999999999999996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953-44D6-B0FE-DAF39883F6A5}"/>
            </c:ext>
          </c:extLst>
        </c:ser>
        <c:ser>
          <c:idx val="4"/>
          <c:order val="4"/>
          <c:tx>
            <c:strRef>
              <c:f>Außentemp!$F$4</c:f>
              <c:strCache>
                <c:ptCount val="1"/>
                <c:pt idx="0">
                  <c:v>2008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Außentemp!$B$5:$B$16</c:f>
              <c:numCache>
                <c:formatCode>General</c:formatCode>
                <c:ptCount val="12"/>
                <c:pt idx="0">
                  <c:v>12</c:v>
                </c:pt>
                <c:pt idx="1">
                  <c:v>11</c:v>
                </c:pt>
                <c:pt idx="2">
                  <c:v>10</c:v>
                </c:pt>
                <c:pt idx="3">
                  <c:v>9</c:v>
                </c:pt>
                <c:pt idx="4">
                  <c:v>8</c:v>
                </c:pt>
                <c:pt idx="5">
                  <c:v>7</c:v>
                </c:pt>
                <c:pt idx="6">
                  <c:v>6</c:v>
                </c:pt>
                <c:pt idx="7">
                  <c:v>5</c:v>
                </c:pt>
                <c:pt idx="8">
                  <c:v>4</c:v>
                </c:pt>
                <c:pt idx="9">
                  <c:v>3</c:v>
                </c:pt>
                <c:pt idx="10">
                  <c:v>2</c:v>
                </c:pt>
                <c:pt idx="11">
                  <c:v>1</c:v>
                </c:pt>
              </c:numCache>
            </c:numRef>
          </c:xVal>
          <c:yVal>
            <c:numRef>
              <c:f>Außentemp!$F$5:$F$16</c:f>
              <c:numCache>
                <c:formatCode>General</c:formatCode>
                <c:ptCount val="12"/>
                <c:pt idx="0">
                  <c:v>0.2</c:v>
                </c:pt>
                <c:pt idx="1">
                  <c:v>3.6</c:v>
                </c:pt>
                <c:pt idx="2">
                  <c:v>8.6</c:v>
                </c:pt>
                <c:pt idx="3">
                  <c:v>11.7</c:v>
                </c:pt>
                <c:pt idx="4">
                  <c:v>17.3</c:v>
                </c:pt>
                <c:pt idx="5">
                  <c:v>17.600000000000001</c:v>
                </c:pt>
                <c:pt idx="6">
                  <c:v>17.3</c:v>
                </c:pt>
                <c:pt idx="7">
                  <c:v>14.5</c:v>
                </c:pt>
                <c:pt idx="8">
                  <c:v>8.1</c:v>
                </c:pt>
                <c:pt idx="9">
                  <c:v>4.2</c:v>
                </c:pt>
                <c:pt idx="10">
                  <c:v>2.9</c:v>
                </c:pt>
                <c:pt idx="11">
                  <c:v>2.6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953-44D6-B0FE-DAF39883F6A5}"/>
            </c:ext>
          </c:extLst>
        </c:ser>
        <c:ser>
          <c:idx val="5"/>
          <c:order val="5"/>
          <c:tx>
            <c:strRef>
              <c:f>Außentemp!$G$4</c:f>
              <c:strCache>
                <c:ptCount val="1"/>
                <c:pt idx="0">
                  <c:v>2009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Außentemp!$B$5:$B$16</c:f>
              <c:numCache>
                <c:formatCode>General</c:formatCode>
                <c:ptCount val="12"/>
                <c:pt idx="0">
                  <c:v>12</c:v>
                </c:pt>
                <c:pt idx="1">
                  <c:v>11</c:v>
                </c:pt>
                <c:pt idx="2">
                  <c:v>10</c:v>
                </c:pt>
                <c:pt idx="3">
                  <c:v>9</c:v>
                </c:pt>
                <c:pt idx="4">
                  <c:v>8</c:v>
                </c:pt>
                <c:pt idx="5">
                  <c:v>7</c:v>
                </c:pt>
                <c:pt idx="6">
                  <c:v>6</c:v>
                </c:pt>
                <c:pt idx="7">
                  <c:v>5</c:v>
                </c:pt>
                <c:pt idx="8">
                  <c:v>4</c:v>
                </c:pt>
                <c:pt idx="9">
                  <c:v>3</c:v>
                </c:pt>
                <c:pt idx="10">
                  <c:v>2</c:v>
                </c:pt>
                <c:pt idx="11">
                  <c:v>1</c:v>
                </c:pt>
              </c:numCache>
            </c:numRef>
          </c:xVal>
          <c:yVal>
            <c:numRef>
              <c:f>Außentemp!$G$5:$G$16</c:f>
              <c:numCache>
                <c:formatCode>General</c:formatCode>
                <c:ptCount val="12"/>
                <c:pt idx="0">
                  <c:v>0.11</c:v>
                </c:pt>
                <c:pt idx="1">
                  <c:v>6</c:v>
                </c:pt>
                <c:pt idx="2">
                  <c:v>8.1</c:v>
                </c:pt>
                <c:pt idx="3">
                  <c:v>14.5</c:v>
                </c:pt>
                <c:pt idx="4">
                  <c:v>18.5</c:v>
                </c:pt>
                <c:pt idx="5">
                  <c:v>17.7</c:v>
                </c:pt>
                <c:pt idx="6">
                  <c:v>15.3</c:v>
                </c:pt>
                <c:pt idx="7">
                  <c:v>14.1</c:v>
                </c:pt>
                <c:pt idx="8">
                  <c:v>11.1</c:v>
                </c:pt>
                <c:pt idx="9">
                  <c:v>3.45</c:v>
                </c:pt>
                <c:pt idx="10">
                  <c:v>-1.1000000000000001</c:v>
                </c:pt>
                <c:pt idx="11">
                  <c:v>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953-44D6-B0FE-DAF39883F6A5}"/>
            </c:ext>
          </c:extLst>
        </c:ser>
        <c:ser>
          <c:idx val="6"/>
          <c:order val="6"/>
          <c:tx>
            <c:strRef>
              <c:f>Außentemp!$H$4</c:f>
              <c:strCache>
                <c:ptCount val="1"/>
                <c:pt idx="0">
                  <c:v>2010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xVal>
            <c:numRef>
              <c:f>Außentemp!$B$5:$B$16</c:f>
              <c:numCache>
                <c:formatCode>General</c:formatCode>
                <c:ptCount val="12"/>
                <c:pt idx="0">
                  <c:v>12</c:v>
                </c:pt>
                <c:pt idx="1">
                  <c:v>11</c:v>
                </c:pt>
                <c:pt idx="2">
                  <c:v>10</c:v>
                </c:pt>
                <c:pt idx="3">
                  <c:v>9</c:v>
                </c:pt>
                <c:pt idx="4">
                  <c:v>8</c:v>
                </c:pt>
                <c:pt idx="5">
                  <c:v>7</c:v>
                </c:pt>
                <c:pt idx="6">
                  <c:v>6</c:v>
                </c:pt>
                <c:pt idx="7">
                  <c:v>5</c:v>
                </c:pt>
                <c:pt idx="8">
                  <c:v>4</c:v>
                </c:pt>
                <c:pt idx="9">
                  <c:v>3</c:v>
                </c:pt>
                <c:pt idx="10">
                  <c:v>2</c:v>
                </c:pt>
                <c:pt idx="11">
                  <c:v>1</c:v>
                </c:pt>
              </c:numCache>
            </c:numRef>
          </c:xVal>
          <c:yVal>
            <c:numRef>
              <c:f>Außentemp!$H$5:$H$16</c:f>
              <c:numCache>
                <c:formatCode>General</c:formatCode>
                <c:ptCount val="12"/>
                <c:pt idx="0">
                  <c:v>-2.7</c:v>
                </c:pt>
                <c:pt idx="1">
                  <c:v>4.5</c:v>
                </c:pt>
                <c:pt idx="2">
                  <c:v>7.4</c:v>
                </c:pt>
                <c:pt idx="3">
                  <c:v>11.4</c:v>
                </c:pt>
                <c:pt idx="4">
                  <c:v>16.399999999999999</c:v>
                </c:pt>
                <c:pt idx="5">
                  <c:v>19.399999999999999</c:v>
                </c:pt>
                <c:pt idx="6">
                  <c:v>16.2</c:v>
                </c:pt>
                <c:pt idx="7">
                  <c:v>11</c:v>
                </c:pt>
                <c:pt idx="8">
                  <c:v>8.1999999999999993</c:v>
                </c:pt>
                <c:pt idx="9">
                  <c:v>3.6</c:v>
                </c:pt>
                <c:pt idx="10">
                  <c:v>-0.39</c:v>
                </c:pt>
                <c:pt idx="11">
                  <c:v>-3.07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953-44D6-B0FE-DAF39883F6A5}"/>
            </c:ext>
          </c:extLst>
        </c:ser>
        <c:ser>
          <c:idx val="7"/>
          <c:order val="7"/>
          <c:tx>
            <c:strRef>
              <c:f>Außentemp!$I$4</c:f>
              <c:strCache>
                <c:ptCount val="1"/>
                <c:pt idx="0">
                  <c:v>2011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xVal>
            <c:numRef>
              <c:f>Außentemp!$B$5:$B$16</c:f>
              <c:numCache>
                <c:formatCode>General</c:formatCode>
                <c:ptCount val="12"/>
                <c:pt idx="0">
                  <c:v>12</c:v>
                </c:pt>
                <c:pt idx="1">
                  <c:v>11</c:v>
                </c:pt>
                <c:pt idx="2">
                  <c:v>10</c:v>
                </c:pt>
                <c:pt idx="3">
                  <c:v>9</c:v>
                </c:pt>
                <c:pt idx="4">
                  <c:v>8</c:v>
                </c:pt>
                <c:pt idx="5">
                  <c:v>7</c:v>
                </c:pt>
                <c:pt idx="6">
                  <c:v>6</c:v>
                </c:pt>
                <c:pt idx="7">
                  <c:v>5</c:v>
                </c:pt>
                <c:pt idx="8">
                  <c:v>4</c:v>
                </c:pt>
                <c:pt idx="9">
                  <c:v>3</c:v>
                </c:pt>
                <c:pt idx="10">
                  <c:v>2</c:v>
                </c:pt>
                <c:pt idx="11">
                  <c:v>1</c:v>
                </c:pt>
              </c:numCache>
            </c:numRef>
          </c:xVal>
          <c:yVal>
            <c:numRef>
              <c:f>Außentemp!$I$5:$I$16</c:f>
              <c:numCache>
                <c:formatCode>General</c:formatCode>
                <c:ptCount val="12"/>
                <c:pt idx="0">
                  <c:v>3.5</c:v>
                </c:pt>
                <c:pt idx="1">
                  <c:v>3</c:v>
                </c:pt>
                <c:pt idx="2">
                  <c:v>8.1999999999999993</c:v>
                </c:pt>
                <c:pt idx="3">
                  <c:v>15.1</c:v>
                </c:pt>
                <c:pt idx="4">
                  <c:v>18.600000000000001</c:v>
                </c:pt>
                <c:pt idx="5">
                  <c:v>16</c:v>
                </c:pt>
                <c:pt idx="6">
                  <c:v>16.5</c:v>
                </c:pt>
                <c:pt idx="7">
                  <c:v>14.1</c:v>
                </c:pt>
                <c:pt idx="8">
                  <c:v>10.9</c:v>
                </c:pt>
                <c:pt idx="9">
                  <c:v>4.7</c:v>
                </c:pt>
                <c:pt idx="10">
                  <c:v>0.9</c:v>
                </c:pt>
                <c:pt idx="11">
                  <c:v>-0.2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A953-44D6-B0FE-DAF39883F6A5}"/>
            </c:ext>
          </c:extLst>
        </c:ser>
        <c:ser>
          <c:idx val="8"/>
          <c:order val="8"/>
          <c:tx>
            <c:strRef>
              <c:f>Außentemp!$J$4</c:f>
              <c:strCache>
                <c:ptCount val="1"/>
                <c:pt idx="0">
                  <c:v>2012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xVal>
            <c:numRef>
              <c:f>Außentemp!$B$5:$B$16</c:f>
              <c:numCache>
                <c:formatCode>General</c:formatCode>
                <c:ptCount val="12"/>
                <c:pt idx="0">
                  <c:v>12</c:v>
                </c:pt>
                <c:pt idx="1">
                  <c:v>11</c:v>
                </c:pt>
                <c:pt idx="2">
                  <c:v>10</c:v>
                </c:pt>
                <c:pt idx="3">
                  <c:v>9</c:v>
                </c:pt>
                <c:pt idx="4">
                  <c:v>8</c:v>
                </c:pt>
                <c:pt idx="5">
                  <c:v>7</c:v>
                </c:pt>
                <c:pt idx="6">
                  <c:v>6</c:v>
                </c:pt>
                <c:pt idx="7">
                  <c:v>5</c:v>
                </c:pt>
                <c:pt idx="8">
                  <c:v>4</c:v>
                </c:pt>
                <c:pt idx="9">
                  <c:v>3</c:v>
                </c:pt>
                <c:pt idx="10">
                  <c:v>2</c:v>
                </c:pt>
                <c:pt idx="11">
                  <c:v>1</c:v>
                </c:pt>
              </c:numCache>
            </c:numRef>
          </c:xVal>
          <c:yVal>
            <c:numRef>
              <c:f>Außentemp!$J$5:$J$16</c:f>
              <c:numCache>
                <c:formatCode>General</c:formatCode>
                <c:ptCount val="12"/>
                <c:pt idx="0">
                  <c:v>1.1000000000000001</c:v>
                </c:pt>
                <c:pt idx="1">
                  <c:v>5</c:v>
                </c:pt>
                <c:pt idx="2">
                  <c:v>8.4</c:v>
                </c:pt>
                <c:pt idx="3">
                  <c:v>13.4</c:v>
                </c:pt>
                <c:pt idx="4">
                  <c:v>18.7</c:v>
                </c:pt>
                <c:pt idx="5">
                  <c:v>17.899999999999999</c:v>
                </c:pt>
                <c:pt idx="6">
                  <c:v>17.100000000000001</c:v>
                </c:pt>
                <c:pt idx="7">
                  <c:v>14.2</c:v>
                </c:pt>
                <c:pt idx="8">
                  <c:v>8.5</c:v>
                </c:pt>
                <c:pt idx="9">
                  <c:v>6.2</c:v>
                </c:pt>
                <c:pt idx="10">
                  <c:v>-4.7</c:v>
                </c:pt>
                <c:pt idx="11">
                  <c:v>1.1000000000000001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A953-44D6-B0FE-DAF39883F6A5}"/>
            </c:ext>
          </c:extLst>
        </c:ser>
        <c:ser>
          <c:idx val="9"/>
          <c:order val="9"/>
          <c:tx>
            <c:strRef>
              <c:f>Außentemp!$K$4</c:f>
              <c:strCache>
                <c:ptCount val="1"/>
                <c:pt idx="0">
                  <c:v>2013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xVal>
            <c:numRef>
              <c:f>Außentemp!$B$5:$B$16</c:f>
              <c:numCache>
                <c:formatCode>General</c:formatCode>
                <c:ptCount val="12"/>
                <c:pt idx="0">
                  <c:v>12</c:v>
                </c:pt>
                <c:pt idx="1">
                  <c:v>11</c:v>
                </c:pt>
                <c:pt idx="2">
                  <c:v>10</c:v>
                </c:pt>
                <c:pt idx="3">
                  <c:v>9</c:v>
                </c:pt>
                <c:pt idx="4">
                  <c:v>8</c:v>
                </c:pt>
                <c:pt idx="5">
                  <c:v>7</c:v>
                </c:pt>
                <c:pt idx="6">
                  <c:v>6</c:v>
                </c:pt>
                <c:pt idx="7">
                  <c:v>5</c:v>
                </c:pt>
                <c:pt idx="8">
                  <c:v>4</c:v>
                </c:pt>
                <c:pt idx="9">
                  <c:v>3</c:v>
                </c:pt>
                <c:pt idx="10">
                  <c:v>2</c:v>
                </c:pt>
                <c:pt idx="11">
                  <c:v>1</c:v>
                </c:pt>
              </c:numCache>
            </c:numRef>
          </c:xVal>
          <c:yVal>
            <c:numRef>
              <c:f>Außentemp!$K$5:$K$16</c:f>
              <c:numCache>
                <c:formatCode>General</c:formatCode>
                <c:ptCount val="12"/>
                <c:pt idx="0">
                  <c:v>1.4</c:v>
                </c:pt>
                <c:pt idx="1">
                  <c:v>4</c:v>
                </c:pt>
                <c:pt idx="2">
                  <c:v>9.9</c:v>
                </c:pt>
                <c:pt idx="3">
                  <c:v>13.3</c:v>
                </c:pt>
                <c:pt idx="4">
                  <c:v>17.5</c:v>
                </c:pt>
                <c:pt idx="5">
                  <c:v>19.8</c:v>
                </c:pt>
                <c:pt idx="6">
                  <c:v>15.6</c:v>
                </c:pt>
                <c:pt idx="7">
                  <c:v>11.3</c:v>
                </c:pt>
                <c:pt idx="8">
                  <c:v>8.5</c:v>
                </c:pt>
                <c:pt idx="9">
                  <c:v>1.3</c:v>
                </c:pt>
                <c:pt idx="10">
                  <c:v>-1.8</c:v>
                </c:pt>
                <c:pt idx="11">
                  <c:v>0.1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A953-44D6-B0FE-DAF39883F6A5}"/>
            </c:ext>
          </c:extLst>
        </c:ser>
        <c:ser>
          <c:idx val="10"/>
          <c:order val="10"/>
          <c:tx>
            <c:strRef>
              <c:f>Außentemp!$L$4</c:f>
              <c:strCache>
                <c:ptCount val="1"/>
                <c:pt idx="0">
                  <c:v>2014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xVal>
            <c:numRef>
              <c:f>Außentemp!$B$5:$B$16</c:f>
              <c:numCache>
                <c:formatCode>General</c:formatCode>
                <c:ptCount val="12"/>
                <c:pt idx="0">
                  <c:v>12</c:v>
                </c:pt>
                <c:pt idx="1">
                  <c:v>11</c:v>
                </c:pt>
                <c:pt idx="2">
                  <c:v>10</c:v>
                </c:pt>
                <c:pt idx="3">
                  <c:v>9</c:v>
                </c:pt>
                <c:pt idx="4">
                  <c:v>8</c:v>
                </c:pt>
                <c:pt idx="5">
                  <c:v>7</c:v>
                </c:pt>
                <c:pt idx="6">
                  <c:v>6</c:v>
                </c:pt>
                <c:pt idx="7">
                  <c:v>5</c:v>
                </c:pt>
                <c:pt idx="8">
                  <c:v>4</c:v>
                </c:pt>
                <c:pt idx="9">
                  <c:v>3</c:v>
                </c:pt>
                <c:pt idx="10">
                  <c:v>2</c:v>
                </c:pt>
                <c:pt idx="11">
                  <c:v>1</c:v>
                </c:pt>
              </c:numCache>
            </c:numRef>
          </c:xVal>
          <c:yVal>
            <c:numRef>
              <c:f>Außentemp!$L$5:$L$16</c:f>
              <c:numCache>
                <c:formatCode>General</c:formatCode>
                <c:ptCount val="12"/>
                <c:pt idx="0">
                  <c:v>2.8</c:v>
                </c:pt>
                <c:pt idx="1">
                  <c:v>5.5</c:v>
                </c:pt>
                <c:pt idx="2">
                  <c:v>11.3</c:v>
                </c:pt>
                <c:pt idx="3">
                  <c:v>13.9</c:v>
                </c:pt>
                <c:pt idx="4">
                  <c:v>16</c:v>
                </c:pt>
                <c:pt idx="5">
                  <c:v>18.3</c:v>
                </c:pt>
                <c:pt idx="6">
                  <c:v>17</c:v>
                </c:pt>
                <c:pt idx="7">
                  <c:v>12.3</c:v>
                </c:pt>
                <c:pt idx="8">
                  <c:v>10.199999999999999</c:v>
                </c:pt>
                <c:pt idx="9">
                  <c:v>6.3</c:v>
                </c:pt>
                <c:pt idx="10">
                  <c:v>3.4</c:v>
                </c:pt>
                <c:pt idx="11">
                  <c:v>2.2000000000000002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A953-44D6-B0FE-DAF39883F6A5}"/>
            </c:ext>
          </c:extLst>
        </c:ser>
        <c:ser>
          <c:idx val="11"/>
          <c:order val="11"/>
          <c:tx>
            <c:strRef>
              <c:f>Außentemp!$M$4</c:f>
              <c:strCache>
                <c:ptCount val="1"/>
                <c:pt idx="0">
                  <c:v>2015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60000"/>
                </a:schemeClr>
              </a:solidFill>
              <a:ln w="9525">
                <a:solidFill>
                  <a:schemeClr val="accent6">
                    <a:lumMod val="60000"/>
                  </a:schemeClr>
                </a:solidFill>
              </a:ln>
              <a:effectLst/>
            </c:spPr>
          </c:marker>
          <c:xVal>
            <c:numRef>
              <c:f>Außentemp!$B$5:$B$16</c:f>
              <c:numCache>
                <c:formatCode>General</c:formatCode>
                <c:ptCount val="12"/>
                <c:pt idx="0">
                  <c:v>12</c:v>
                </c:pt>
                <c:pt idx="1">
                  <c:v>11</c:v>
                </c:pt>
                <c:pt idx="2">
                  <c:v>10</c:v>
                </c:pt>
                <c:pt idx="3">
                  <c:v>9</c:v>
                </c:pt>
                <c:pt idx="4">
                  <c:v>8</c:v>
                </c:pt>
                <c:pt idx="5">
                  <c:v>7</c:v>
                </c:pt>
                <c:pt idx="6">
                  <c:v>6</c:v>
                </c:pt>
                <c:pt idx="7">
                  <c:v>5</c:v>
                </c:pt>
                <c:pt idx="8">
                  <c:v>4</c:v>
                </c:pt>
                <c:pt idx="9">
                  <c:v>3</c:v>
                </c:pt>
                <c:pt idx="10">
                  <c:v>2</c:v>
                </c:pt>
                <c:pt idx="11">
                  <c:v>1</c:v>
                </c:pt>
              </c:numCache>
            </c:numRef>
          </c:xVal>
          <c:yVal>
            <c:numRef>
              <c:f>Außentemp!$M$5:$M$16</c:f>
              <c:numCache>
                <c:formatCode>General</c:formatCode>
                <c:ptCount val="12"/>
                <c:pt idx="0">
                  <c:v>3.9</c:v>
                </c:pt>
                <c:pt idx="1">
                  <c:v>6.6</c:v>
                </c:pt>
                <c:pt idx="2">
                  <c:v>8.1999999999999993</c:v>
                </c:pt>
                <c:pt idx="3">
                  <c:v>12.8</c:v>
                </c:pt>
                <c:pt idx="4">
                  <c:v>20.2</c:v>
                </c:pt>
                <c:pt idx="5">
                  <c:v>20.8</c:v>
                </c:pt>
                <c:pt idx="6">
                  <c:v>17</c:v>
                </c:pt>
                <c:pt idx="7">
                  <c:v>13.3</c:v>
                </c:pt>
                <c:pt idx="8">
                  <c:v>8.4</c:v>
                </c:pt>
                <c:pt idx="9">
                  <c:v>5</c:v>
                </c:pt>
                <c:pt idx="10">
                  <c:v>-1.4</c:v>
                </c:pt>
                <c:pt idx="11">
                  <c:v>1.6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A953-44D6-B0FE-DAF39883F6A5}"/>
            </c:ext>
          </c:extLst>
        </c:ser>
        <c:ser>
          <c:idx val="12"/>
          <c:order val="12"/>
          <c:tx>
            <c:strRef>
              <c:f>Außentemp!$N$4</c:f>
              <c:strCache>
                <c:ptCount val="1"/>
                <c:pt idx="0">
                  <c:v>2016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80000"/>
                  <a:lumOff val="20000"/>
                </a:schemeClr>
              </a:solidFill>
              <a:ln w="9525">
                <a:solidFill>
                  <a:schemeClr val="accent1">
                    <a:lumMod val="80000"/>
                    <a:lumOff val="20000"/>
                  </a:schemeClr>
                </a:solidFill>
              </a:ln>
              <a:effectLst/>
            </c:spPr>
          </c:marker>
          <c:xVal>
            <c:numRef>
              <c:f>Außentemp!$B$5:$B$16</c:f>
              <c:numCache>
                <c:formatCode>General</c:formatCode>
                <c:ptCount val="12"/>
                <c:pt idx="0">
                  <c:v>12</c:v>
                </c:pt>
                <c:pt idx="1">
                  <c:v>11</c:v>
                </c:pt>
                <c:pt idx="2">
                  <c:v>10</c:v>
                </c:pt>
                <c:pt idx="3">
                  <c:v>9</c:v>
                </c:pt>
                <c:pt idx="4">
                  <c:v>8</c:v>
                </c:pt>
                <c:pt idx="5">
                  <c:v>7</c:v>
                </c:pt>
                <c:pt idx="6">
                  <c:v>6</c:v>
                </c:pt>
                <c:pt idx="7">
                  <c:v>5</c:v>
                </c:pt>
                <c:pt idx="8">
                  <c:v>4</c:v>
                </c:pt>
                <c:pt idx="9">
                  <c:v>3</c:v>
                </c:pt>
                <c:pt idx="10">
                  <c:v>2</c:v>
                </c:pt>
                <c:pt idx="11">
                  <c:v>1</c:v>
                </c:pt>
              </c:numCache>
            </c:numRef>
          </c:xVal>
          <c:yVal>
            <c:numRef>
              <c:f>Außentemp!$N$5:$N$16</c:f>
              <c:numCache>
                <c:formatCode>General</c:formatCode>
                <c:ptCount val="12"/>
                <c:pt idx="0">
                  <c:v>0.4</c:v>
                </c:pt>
                <c:pt idx="1">
                  <c:v>3.4</c:v>
                </c:pt>
                <c:pt idx="2">
                  <c:v>8</c:v>
                </c:pt>
                <c:pt idx="3">
                  <c:v>15.6</c:v>
                </c:pt>
                <c:pt idx="4">
                  <c:v>17.8</c:v>
                </c:pt>
                <c:pt idx="5">
                  <c:v>18.8</c:v>
                </c:pt>
                <c:pt idx="6">
                  <c:v>16.7</c:v>
                </c:pt>
                <c:pt idx="7">
                  <c:v>12.9</c:v>
                </c:pt>
                <c:pt idx="8">
                  <c:v>8.1</c:v>
                </c:pt>
                <c:pt idx="9">
                  <c:v>3.8</c:v>
                </c:pt>
                <c:pt idx="10">
                  <c:v>3.9</c:v>
                </c:pt>
                <c:pt idx="11">
                  <c:v>1.5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A953-44D6-B0FE-DAF39883F6A5}"/>
            </c:ext>
          </c:extLst>
        </c:ser>
        <c:ser>
          <c:idx val="13"/>
          <c:order val="13"/>
          <c:tx>
            <c:strRef>
              <c:f>Außentemp!$O$4</c:f>
              <c:strCache>
                <c:ptCount val="1"/>
                <c:pt idx="0">
                  <c:v>2017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80000"/>
                  <a:lumOff val="20000"/>
                </a:schemeClr>
              </a:solidFill>
              <a:ln w="9525">
                <a:solidFill>
                  <a:schemeClr val="accent2">
                    <a:lumMod val="80000"/>
                    <a:lumOff val="20000"/>
                  </a:schemeClr>
                </a:solidFill>
              </a:ln>
              <a:effectLst/>
            </c:spPr>
          </c:marker>
          <c:xVal>
            <c:numRef>
              <c:f>Außentemp!$B$5:$B$16</c:f>
              <c:numCache>
                <c:formatCode>General</c:formatCode>
                <c:ptCount val="12"/>
                <c:pt idx="0">
                  <c:v>12</c:v>
                </c:pt>
                <c:pt idx="1">
                  <c:v>11</c:v>
                </c:pt>
                <c:pt idx="2">
                  <c:v>10</c:v>
                </c:pt>
                <c:pt idx="3">
                  <c:v>9</c:v>
                </c:pt>
                <c:pt idx="4">
                  <c:v>8</c:v>
                </c:pt>
                <c:pt idx="5">
                  <c:v>7</c:v>
                </c:pt>
                <c:pt idx="6">
                  <c:v>6</c:v>
                </c:pt>
                <c:pt idx="7">
                  <c:v>5</c:v>
                </c:pt>
                <c:pt idx="8">
                  <c:v>4</c:v>
                </c:pt>
                <c:pt idx="9">
                  <c:v>3</c:v>
                </c:pt>
                <c:pt idx="10">
                  <c:v>2</c:v>
                </c:pt>
                <c:pt idx="11">
                  <c:v>1</c:v>
                </c:pt>
              </c:numCache>
            </c:numRef>
          </c:xVal>
          <c:yVal>
            <c:numRef>
              <c:f>Außentemp!$O$5:$O$16</c:f>
              <c:numCache>
                <c:formatCode>General</c:formatCode>
                <c:ptCount val="12"/>
                <c:pt idx="0">
                  <c:v>1.5</c:v>
                </c:pt>
                <c:pt idx="1">
                  <c:v>4.3</c:v>
                </c:pt>
                <c:pt idx="2">
                  <c:v>10</c:v>
                </c:pt>
                <c:pt idx="3">
                  <c:v>12.1</c:v>
                </c:pt>
                <c:pt idx="4">
                  <c:v>18.600000000000001</c:v>
                </c:pt>
                <c:pt idx="5">
                  <c:v>18.600000000000001</c:v>
                </c:pt>
                <c:pt idx="6">
                  <c:v>18.7</c:v>
                </c:pt>
                <c:pt idx="7">
                  <c:v>13.9</c:v>
                </c:pt>
                <c:pt idx="8">
                  <c:v>7.2</c:v>
                </c:pt>
                <c:pt idx="9">
                  <c:v>7</c:v>
                </c:pt>
                <c:pt idx="10">
                  <c:v>2.8</c:v>
                </c:pt>
                <c:pt idx="11">
                  <c:v>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A953-44D6-B0FE-DAF39883F6A5}"/>
            </c:ext>
          </c:extLst>
        </c:ser>
        <c:ser>
          <c:idx val="14"/>
          <c:order val="14"/>
          <c:tx>
            <c:strRef>
              <c:f>Außentemp!$P$4</c:f>
              <c:strCache>
                <c:ptCount val="1"/>
                <c:pt idx="0">
                  <c:v>2018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80000"/>
                  <a:lumOff val="20000"/>
                </a:schemeClr>
              </a:solidFill>
              <a:ln w="9525">
                <a:solidFill>
                  <a:schemeClr val="accent3">
                    <a:lumMod val="80000"/>
                    <a:lumOff val="20000"/>
                  </a:schemeClr>
                </a:solidFill>
              </a:ln>
              <a:effectLst/>
            </c:spPr>
          </c:marker>
          <c:xVal>
            <c:numRef>
              <c:f>Außentemp!$B$5:$B$16</c:f>
              <c:numCache>
                <c:formatCode>General</c:formatCode>
                <c:ptCount val="12"/>
                <c:pt idx="0">
                  <c:v>12</c:v>
                </c:pt>
                <c:pt idx="1">
                  <c:v>11</c:v>
                </c:pt>
                <c:pt idx="2">
                  <c:v>10</c:v>
                </c:pt>
                <c:pt idx="3">
                  <c:v>9</c:v>
                </c:pt>
                <c:pt idx="4">
                  <c:v>8</c:v>
                </c:pt>
                <c:pt idx="5">
                  <c:v>7</c:v>
                </c:pt>
                <c:pt idx="6">
                  <c:v>6</c:v>
                </c:pt>
                <c:pt idx="7">
                  <c:v>5</c:v>
                </c:pt>
                <c:pt idx="8">
                  <c:v>4</c:v>
                </c:pt>
                <c:pt idx="9">
                  <c:v>3</c:v>
                </c:pt>
                <c:pt idx="10">
                  <c:v>2</c:v>
                </c:pt>
                <c:pt idx="11">
                  <c:v>1</c:v>
                </c:pt>
              </c:numCache>
            </c:numRef>
          </c:xVal>
          <c:yVal>
            <c:numRef>
              <c:f>Außentemp!$P$5:$P$16</c:f>
              <c:numCache>
                <c:formatCode>General</c:formatCode>
                <c:ptCount val="12"/>
                <c:pt idx="0">
                  <c:v>3</c:v>
                </c:pt>
                <c:pt idx="1">
                  <c:v>4</c:v>
                </c:pt>
                <c:pt idx="2">
                  <c:v>9.8000000000000007</c:v>
                </c:pt>
                <c:pt idx="3">
                  <c:v>14.9</c:v>
                </c:pt>
                <c:pt idx="4">
                  <c:v>19.899999999999999</c:v>
                </c:pt>
                <c:pt idx="5">
                  <c:v>19.100000000000001</c:v>
                </c:pt>
                <c:pt idx="6">
                  <c:v>17.399999999999999</c:v>
                </c:pt>
                <c:pt idx="7">
                  <c:v>15.7</c:v>
                </c:pt>
                <c:pt idx="8">
                  <c:v>12.5</c:v>
                </c:pt>
                <c:pt idx="9">
                  <c:v>2.8</c:v>
                </c:pt>
                <c:pt idx="10">
                  <c:v>-2.7</c:v>
                </c:pt>
                <c:pt idx="11">
                  <c:v>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A953-44D6-B0FE-DAF39883F6A5}"/>
            </c:ext>
          </c:extLst>
        </c:ser>
        <c:ser>
          <c:idx val="15"/>
          <c:order val="15"/>
          <c:tx>
            <c:strRef>
              <c:f>Außentemp!$Q$4</c:f>
              <c:strCache>
                <c:ptCount val="1"/>
                <c:pt idx="0">
                  <c:v>2019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80000"/>
                  <a:lumOff val="20000"/>
                </a:schemeClr>
              </a:solidFill>
              <a:ln w="9525">
                <a:solidFill>
                  <a:schemeClr val="accent4">
                    <a:lumMod val="80000"/>
                    <a:lumOff val="20000"/>
                  </a:schemeClr>
                </a:solidFill>
              </a:ln>
              <a:effectLst/>
            </c:spPr>
          </c:marker>
          <c:xVal>
            <c:numRef>
              <c:f>Außentemp!$B$5:$B$16</c:f>
              <c:numCache>
                <c:formatCode>General</c:formatCode>
                <c:ptCount val="12"/>
                <c:pt idx="0">
                  <c:v>12</c:v>
                </c:pt>
                <c:pt idx="1">
                  <c:v>11</c:v>
                </c:pt>
                <c:pt idx="2">
                  <c:v>10</c:v>
                </c:pt>
                <c:pt idx="3">
                  <c:v>9</c:v>
                </c:pt>
                <c:pt idx="4">
                  <c:v>8</c:v>
                </c:pt>
                <c:pt idx="5">
                  <c:v>7</c:v>
                </c:pt>
                <c:pt idx="6">
                  <c:v>6</c:v>
                </c:pt>
                <c:pt idx="7">
                  <c:v>5</c:v>
                </c:pt>
                <c:pt idx="8">
                  <c:v>4</c:v>
                </c:pt>
                <c:pt idx="9">
                  <c:v>3</c:v>
                </c:pt>
                <c:pt idx="10">
                  <c:v>2</c:v>
                </c:pt>
                <c:pt idx="11">
                  <c:v>1</c:v>
                </c:pt>
              </c:numCache>
            </c:numRef>
          </c:xVal>
          <c:yVal>
            <c:numRef>
              <c:f>Außentemp!$Q$5:$Q$16</c:f>
              <c:numCache>
                <c:formatCode>General</c:formatCode>
                <c:ptCount val="12"/>
                <c:pt idx="0">
                  <c:v>2.2000000000000002</c:v>
                </c:pt>
                <c:pt idx="1">
                  <c:v>4.9000000000000004</c:v>
                </c:pt>
                <c:pt idx="2">
                  <c:v>10.5</c:v>
                </c:pt>
                <c:pt idx="3">
                  <c:v>13.5</c:v>
                </c:pt>
                <c:pt idx="4">
                  <c:v>18.600000000000001</c:v>
                </c:pt>
                <c:pt idx="5">
                  <c:v>18.899999999999999</c:v>
                </c:pt>
                <c:pt idx="6">
                  <c:v>19.2</c:v>
                </c:pt>
                <c:pt idx="7">
                  <c:v>10.5</c:v>
                </c:pt>
                <c:pt idx="8">
                  <c:v>9.5</c:v>
                </c:pt>
                <c:pt idx="9">
                  <c:v>6.1</c:v>
                </c:pt>
                <c:pt idx="10">
                  <c:v>2.4</c:v>
                </c:pt>
                <c:pt idx="11">
                  <c:v>-0.5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A953-44D6-B0FE-DAF39883F6A5}"/>
            </c:ext>
          </c:extLst>
        </c:ser>
        <c:ser>
          <c:idx val="16"/>
          <c:order val="16"/>
          <c:tx>
            <c:strRef>
              <c:f>Außentemp!$R$4</c:f>
              <c:strCache>
                <c:ptCount val="1"/>
                <c:pt idx="0">
                  <c:v>2020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80000"/>
                  <a:lumOff val="20000"/>
                </a:schemeClr>
              </a:solidFill>
              <a:ln w="9525">
                <a:solidFill>
                  <a:schemeClr val="accent5">
                    <a:lumMod val="80000"/>
                    <a:lumOff val="20000"/>
                  </a:schemeClr>
                </a:solidFill>
              </a:ln>
              <a:effectLst/>
            </c:spPr>
          </c:marker>
          <c:xVal>
            <c:numRef>
              <c:f>Außentemp!$B$5:$B$16</c:f>
              <c:numCache>
                <c:formatCode>General</c:formatCode>
                <c:ptCount val="12"/>
                <c:pt idx="0">
                  <c:v>12</c:v>
                </c:pt>
                <c:pt idx="1">
                  <c:v>11</c:v>
                </c:pt>
                <c:pt idx="2">
                  <c:v>10</c:v>
                </c:pt>
                <c:pt idx="3">
                  <c:v>9</c:v>
                </c:pt>
                <c:pt idx="4">
                  <c:v>8</c:v>
                </c:pt>
                <c:pt idx="5">
                  <c:v>7</c:v>
                </c:pt>
                <c:pt idx="6">
                  <c:v>6</c:v>
                </c:pt>
                <c:pt idx="7">
                  <c:v>5</c:v>
                </c:pt>
                <c:pt idx="8">
                  <c:v>4</c:v>
                </c:pt>
                <c:pt idx="9">
                  <c:v>3</c:v>
                </c:pt>
                <c:pt idx="10">
                  <c:v>2</c:v>
                </c:pt>
                <c:pt idx="11">
                  <c:v>1</c:v>
                </c:pt>
              </c:numCache>
            </c:numRef>
          </c:xVal>
          <c:yVal>
            <c:numRef>
              <c:f>Außentemp!$R$5:$R$16</c:f>
              <c:numCache>
                <c:formatCode>General</c:formatCode>
                <c:ptCount val="12"/>
                <c:pt idx="0">
                  <c:v>1.4</c:v>
                </c:pt>
                <c:pt idx="1">
                  <c:v>4.7</c:v>
                </c:pt>
                <c:pt idx="2">
                  <c:v>9.1999999999999993</c:v>
                </c:pt>
                <c:pt idx="3">
                  <c:v>14.2</c:v>
                </c:pt>
                <c:pt idx="4">
                  <c:v>18.8</c:v>
                </c:pt>
                <c:pt idx="5">
                  <c:v>18.5</c:v>
                </c:pt>
                <c:pt idx="6">
                  <c:v>16</c:v>
                </c:pt>
                <c:pt idx="7">
                  <c:v>12.1</c:v>
                </c:pt>
                <c:pt idx="8">
                  <c:v>10.3</c:v>
                </c:pt>
                <c:pt idx="9">
                  <c:v>4.9000000000000004</c:v>
                </c:pt>
                <c:pt idx="10">
                  <c:v>5.0999999999999996</c:v>
                </c:pt>
                <c:pt idx="11">
                  <c:v>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A953-44D6-B0FE-DAF39883F6A5}"/>
            </c:ext>
          </c:extLst>
        </c:ser>
        <c:ser>
          <c:idx val="17"/>
          <c:order val="17"/>
          <c:tx>
            <c:strRef>
              <c:f>Außentemp!$S$4</c:f>
              <c:strCache>
                <c:ptCount val="1"/>
                <c:pt idx="0">
                  <c:v>2021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80000"/>
                  <a:lumOff val="20000"/>
                </a:schemeClr>
              </a:solidFill>
              <a:ln w="9525">
                <a:solidFill>
                  <a:schemeClr val="accent6">
                    <a:lumMod val="80000"/>
                    <a:lumOff val="20000"/>
                  </a:schemeClr>
                </a:solidFill>
              </a:ln>
              <a:effectLst/>
            </c:spPr>
          </c:marker>
          <c:xVal>
            <c:numRef>
              <c:f>Außentemp!$B$5:$B$16</c:f>
              <c:numCache>
                <c:formatCode>General</c:formatCode>
                <c:ptCount val="12"/>
                <c:pt idx="0">
                  <c:v>12</c:v>
                </c:pt>
                <c:pt idx="1">
                  <c:v>11</c:v>
                </c:pt>
                <c:pt idx="2">
                  <c:v>10</c:v>
                </c:pt>
                <c:pt idx="3">
                  <c:v>9</c:v>
                </c:pt>
                <c:pt idx="4">
                  <c:v>8</c:v>
                </c:pt>
                <c:pt idx="5">
                  <c:v>7</c:v>
                </c:pt>
                <c:pt idx="6">
                  <c:v>6</c:v>
                </c:pt>
                <c:pt idx="7">
                  <c:v>5</c:v>
                </c:pt>
                <c:pt idx="8">
                  <c:v>4</c:v>
                </c:pt>
                <c:pt idx="9">
                  <c:v>3</c:v>
                </c:pt>
                <c:pt idx="10">
                  <c:v>2</c:v>
                </c:pt>
                <c:pt idx="11">
                  <c:v>1</c:v>
                </c:pt>
              </c:numCache>
            </c:numRef>
          </c:xVal>
          <c:yVal>
            <c:numRef>
              <c:f>Außentemp!$S$5:$S$16</c:f>
              <c:numCache>
                <c:formatCode>General</c:formatCode>
                <c:ptCount val="12"/>
                <c:pt idx="0">
                  <c:v>2.2999999999999998</c:v>
                </c:pt>
                <c:pt idx="1">
                  <c:v>2.8</c:v>
                </c:pt>
                <c:pt idx="2">
                  <c:v>8.3000000000000007</c:v>
                </c:pt>
                <c:pt idx="3">
                  <c:v>14.6</c:v>
                </c:pt>
                <c:pt idx="4">
                  <c:v>16.399999999999999</c:v>
                </c:pt>
                <c:pt idx="5">
                  <c:v>17.600000000000001</c:v>
                </c:pt>
                <c:pt idx="6">
                  <c:v>18.399999999999999</c:v>
                </c:pt>
                <c:pt idx="7">
                  <c:v>10.3</c:v>
                </c:pt>
                <c:pt idx="8">
                  <c:v>6</c:v>
                </c:pt>
                <c:pt idx="9">
                  <c:v>4</c:v>
                </c:pt>
                <c:pt idx="10">
                  <c:v>2.4</c:v>
                </c:pt>
                <c:pt idx="11">
                  <c:v>-0.3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A953-44D6-B0FE-DAF39883F6A5}"/>
            </c:ext>
          </c:extLst>
        </c:ser>
        <c:ser>
          <c:idx val="18"/>
          <c:order val="18"/>
          <c:tx>
            <c:strRef>
              <c:f>Außentemp!$T$4</c:f>
              <c:strCache>
                <c:ptCount val="1"/>
                <c:pt idx="0">
                  <c:v>2022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80000"/>
                </a:schemeClr>
              </a:solidFill>
              <a:ln w="9525">
                <a:solidFill>
                  <a:schemeClr val="accent1">
                    <a:lumMod val="80000"/>
                  </a:schemeClr>
                </a:solidFill>
              </a:ln>
              <a:effectLst/>
            </c:spPr>
          </c:marker>
          <c:xVal>
            <c:numRef>
              <c:f>Außentemp!$B$5:$B$16</c:f>
              <c:numCache>
                <c:formatCode>General</c:formatCode>
                <c:ptCount val="12"/>
                <c:pt idx="0">
                  <c:v>12</c:v>
                </c:pt>
                <c:pt idx="1">
                  <c:v>11</c:v>
                </c:pt>
                <c:pt idx="2">
                  <c:v>10</c:v>
                </c:pt>
                <c:pt idx="3">
                  <c:v>9</c:v>
                </c:pt>
                <c:pt idx="4">
                  <c:v>8</c:v>
                </c:pt>
                <c:pt idx="5">
                  <c:v>7</c:v>
                </c:pt>
                <c:pt idx="6">
                  <c:v>6</c:v>
                </c:pt>
                <c:pt idx="7">
                  <c:v>5</c:v>
                </c:pt>
                <c:pt idx="8">
                  <c:v>4</c:v>
                </c:pt>
                <c:pt idx="9">
                  <c:v>3</c:v>
                </c:pt>
                <c:pt idx="10">
                  <c:v>2</c:v>
                </c:pt>
                <c:pt idx="11">
                  <c:v>1</c:v>
                </c:pt>
              </c:numCache>
            </c:numRef>
          </c:xVal>
          <c:yVal>
            <c:numRef>
              <c:f>Außentemp!$T$5:$T$16</c:f>
              <c:numCache>
                <c:formatCode>General</c:formatCode>
                <c:ptCount val="12"/>
                <c:pt idx="0">
                  <c:v>1.6</c:v>
                </c:pt>
                <c:pt idx="1">
                  <c:v>5.5</c:v>
                </c:pt>
                <c:pt idx="2">
                  <c:v>12.3</c:v>
                </c:pt>
                <c:pt idx="3">
                  <c:v>12.9</c:v>
                </c:pt>
                <c:pt idx="4">
                  <c:v>19.5</c:v>
                </c:pt>
                <c:pt idx="5">
                  <c:v>19.7</c:v>
                </c:pt>
                <c:pt idx="6">
                  <c:v>18.8</c:v>
                </c:pt>
                <c:pt idx="7">
                  <c:v>14.7</c:v>
                </c:pt>
                <c:pt idx="8">
                  <c:v>7.3</c:v>
                </c:pt>
                <c:pt idx="9">
                  <c:v>4.5</c:v>
                </c:pt>
                <c:pt idx="10">
                  <c:v>3.9</c:v>
                </c:pt>
                <c:pt idx="11">
                  <c:v>1.5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A953-44D6-B0FE-DAF39883F6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0759904"/>
        <c:axId val="600760232"/>
      </c:scatterChart>
      <c:valAx>
        <c:axId val="600759904"/>
        <c:scaling>
          <c:orientation val="minMax"/>
          <c:max val="12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Monate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0760232"/>
        <c:crosses val="autoZero"/>
        <c:crossBetween val="midCat"/>
        <c:majorUnit val="1"/>
      </c:valAx>
      <c:valAx>
        <c:axId val="600760232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Temperatur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0759904"/>
        <c:crosses val="autoZero"/>
        <c:crossBetween val="midCat"/>
        <c:majorUnit val="5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3797424331390466E-2"/>
          <c:y val="0.86792369180987361"/>
          <c:w val="0.85003003887359152"/>
          <c:h val="0.1177007480007689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Monatlicher Heizöl Verbrauch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lineMarker"/>
        <c:varyColors val="0"/>
        <c:ser>
          <c:idx val="10"/>
          <c:order val="0"/>
          <c:tx>
            <c:strRef>
              <c:f>Oelverbrauch!$Q$23</c:f>
              <c:strCache>
                <c:ptCount val="1"/>
                <c:pt idx="0">
                  <c:v>Öl *</c:v>
                </c:pt>
              </c:strCache>
            </c:strRef>
          </c:tx>
          <c:spPr>
            <a:ln w="25400" cap="rnd">
              <a:solidFill>
                <a:srgbClr val="FF0000"/>
              </a:solidFill>
              <a:prstDash val="solid"/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Oelverbrauch!$B$5:$B$16</c:f>
              <c:numCache>
                <c:formatCode>General</c:formatCode>
                <c:ptCount val="12"/>
                <c:pt idx="0">
                  <c:v>12</c:v>
                </c:pt>
                <c:pt idx="1">
                  <c:v>11</c:v>
                </c:pt>
                <c:pt idx="2">
                  <c:v>10</c:v>
                </c:pt>
                <c:pt idx="3">
                  <c:v>9</c:v>
                </c:pt>
                <c:pt idx="4">
                  <c:v>8</c:v>
                </c:pt>
                <c:pt idx="5">
                  <c:v>7</c:v>
                </c:pt>
                <c:pt idx="6">
                  <c:v>6</c:v>
                </c:pt>
                <c:pt idx="7">
                  <c:v>5</c:v>
                </c:pt>
                <c:pt idx="8">
                  <c:v>4</c:v>
                </c:pt>
                <c:pt idx="9">
                  <c:v>3</c:v>
                </c:pt>
                <c:pt idx="10">
                  <c:v>2</c:v>
                </c:pt>
                <c:pt idx="11">
                  <c:v>1</c:v>
                </c:pt>
              </c:numCache>
            </c:numRef>
          </c:xVal>
          <c:yVal>
            <c:numRef>
              <c:f>Oelverbrauch!$Q$24:$Q$35</c:f>
              <c:numCache>
                <c:formatCode>0</c:formatCode>
                <c:ptCount val="12"/>
                <c:pt idx="0">
                  <c:v>261.24355652982138</c:v>
                </c:pt>
                <c:pt idx="1">
                  <c:v>210</c:v>
                </c:pt>
                <c:pt idx="2">
                  <c:v>139.99999999999997</c:v>
                </c:pt>
                <c:pt idx="3">
                  <c:v>69.999999999999943</c:v>
                </c:pt>
                <c:pt idx="4">
                  <c:v>18.756443470178596</c:v>
                </c:pt>
                <c:pt idx="5">
                  <c:v>0</c:v>
                </c:pt>
                <c:pt idx="6">
                  <c:v>18.756443470178581</c:v>
                </c:pt>
                <c:pt idx="7">
                  <c:v>70.000000000000028</c:v>
                </c:pt>
                <c:pt idx="8">
                  <c:v>140</c:v>
                </c:pt>
                <c:pt idx="9">
                  <c:v>210</c:v>
                </c:pt>
                <c:pt idx="10">
                  <c:v>261.24355652982143</c:v>
                </c:pt>
                <c:pt idx="11">
                  <c:v>280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2FEA-4CD6-A0E9-640BABE8155B}"/>
            </c:ext>
          </c:extLst>
        </c:ser>
        <c:ser>
          <c:idx val="0"/>
          <c:order val="1"/>
          <c:tx>
            <c:strRef>
              <c:f>Oelverbrauch!$C$4</c:f>
              <c:strCache>
                <c:ptCount val="1"/>
                <c:pt idx="0">
                  <c:v>Öl</c:v>
                </c:pt>
              </c:strCache>
            </c:strRef>
          </c:tx>
          <c:spPr>
            <a:ln w="12700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Oelverbrauch!$B$5:$B$16</c:f>
              <c:numCache>
                <c:formatCode>General</c:formatCode>
                <c:ptCount val="12"/>
                <c:pt idx="0">
                  <c:v>12</c:v>
                </c:pt>
                <c:pt idx="1">
                  <c:v>11</c:v>
                </c:pt>
                <c:pt idx="2">
                  <c:v>10</c:v>
                </c:pt>
                <c:pt idx="3">
                  <c:v>9</c:v>
                </c:pt>
                <c:pt idx="4">
                  <c:v>8</c:v>
                </c:pt>
                <c:pt idx="5">
                  <c:v>7</c:v>
                </c:pt>
                <c:pt idx="6">
                  <c:v>6</c:v>
                </c:pt>
                <c:pt idx="7">
                  <c:v>5</c:v>
                </c:pt>
                <c:pt idx="8">
                  <c:v>4</c:v>
                </c:pt>
                <c:pt idx="9">
                  <c:v>3</c:v>
                </c:pt>
                <c:pt idx="10">
                  <c:v>2</c:v>
                </c:pt>
                <c:pt idx="11">
                  <c:v>1</c:v>
                </c:pt>
              </c:numCache>
            </c:numRef>
          </c:xVal>
          <c:yVal>
            <c:numRef>
              <c:f>Oelverbrauch!$C$5:$C$16</c:f>
              <c:numCache>
                <c:formatCode>0</c:formatCode>
                <c:ptCount val="12"/>
                <c:pt idx="0">
                  <c:v>269.23911111111096</c:v>
                </c:pt>
                <c:pt idx="1">
                  <c:v>271.24088888888878</c:v>
                </c:pt>
                <c:pt idx="2">
                  <c:v>113.33911111111122</c:v>
                </c:pt>
                <c:pt idx="3">
                  <c:v>35.731733333333395</c:v>
                </c:pt>
                <c:pt idx="4">
                  <c:v>3.9034666666666706</c:v>
                </c:pt>
                <c:pt idx="5">
                  <c:v>2.2247999999999086</c:v>
                </c:pt>
                <c:pt idx="6">
                  <c:v>7.9573333333333061</c:v>
                </c:pt>
                <c:pt idx="7">
                  <c:v>46.114666666666608</c:v>
                </c:pt>
                <c:pt idx="8">
                  <c:v>113.60088888888887</c:v>
                </c:pt>
                <c:pt idx="9">
                  <c:v>235.70933333333343</c:v>
                </c:pt>
                <c:pt idx="10">
                  <c:v>256.72799999999984</c:v>
                </c:pt>
                <c:pt idx="11">
                  <c:v>303.26933333333352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FEA-4CD6-A0E9-640BABE8155B}"/>
            </c:ext>
          </c:extLst>
        </c:ser>
        <c:ser>
          <c:idx val="1"/>
          <c:order val="2"/>
          <c:tx>
            <c:strRef>
              <c:f>Oelverbrauch!$E$4</c:f>
              <c:strCache>
                <c:ptCount val="1"/>
                <c:pt idx="0">
                  <c:v>2014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Oelverbrauch!$B$5:$B$16</c:f>
              <c:numCache>
                <c:formatCode>General</c:formatCode>
                <c:ptCount val="12"/>
                <c:pt idx="0">
                  <c:v>12</c:v>
                </c:pt>
                <c:pt idx="1">
                  <c:v>11</c:v>
                </c:pt>
                <c:pt idx="2">
                  <c:v>10</c:v>
                </c:pt>
                <c:pt idx="3">
                  <c:v>9</c:v>
                </c:pt>
                <c:pt idx="4">
                  <c:v>8</c:v>
                </c:pt>
                <c:pt idx="5">
                  <c:v>7</c:v>
                </c:pt>
                <c:pt idx="6">
                  <c:v>6</c:v>
                </c:pt>
                <c:pt idx="7">
                  <c:v>5</c:v>
                </c:pt>
                <c:pt idx="8">
                  <c:v>4</c:v>
                </c:pt>
                <c:pt idx="9">
                  <c:v>3</c:v>
                </c:pt>
                <c:pt idx="10">
                  <c:v>2</c:v>
                </c:pt>
                <c:pt idx="11">
                  <c:v>1</c:v>
                </c:pt>
              </c:numCache>
            </c:numRef>
          </c:xVal>
          <c:yVal>
            <c:numRef>
              <c:f>Oelverbrauch!$E$5:$E$16</c:f>
              <c:numCache>
                <c:formatCode>0.0</c:formatCode>
                <c:ptCount val="12"/>
                <c:pt idx="0">
                  <c:v>261.23199999999997</c:v>
                </c:pt>
                <c:pt idx="1">
                  <c:v>225.19999999999982</c:v>
                </c:pt>
                <c:pt idx="2">
                  <c:v>87.82799999999952</c:v>
                </c:pt>
                <c:pt idx="3">
                  <c:v>15.764000000000124</c:v>
                </c:pt>
                <c:pt idx="4">
                  <c:v>5.855199999999968</c:v>
                </c:pt>
                <c:pt idx="5">
                  <c:v>3.1527999999998428</c:v>
                </c:pt>
                <c:pt idx="6">
                  <c:v>13.511999999999716</c:v>
                </c:pt>
                <c:pt idx="7">
                  <c:v>27.023999999999432</c:v>
                </c:pt>
                <c:pt idx="8">
                  <c:v>90.080000000000837</c:v>
                </c:pt>
                <c:pt idx="9">
                  <c:v>162.14400000000023</c:v>
                </c:pt>
                <c:pt idx="10">
                  <c:v>216.19200000000001</c:v>
                </c:pt>
                <c:pt idx="11">
                  <c:v>238.71199999999953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FEA-4CD6-A0E9-640BABE8155B}"/>
            </c:ext>
          </c:extLst>
        </c:ser>
        <c:ser>
          <c:idx val="2"/>
          <c:order val="3"/>
          <c:tx>
            <c:strRef>
              <c:f>Oelverbrauch!$F$4</c:f>
              <c:strCache>
                <c:ptCount val="1"/>
                <c:pt idx="0">
                  <c:v>2015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Oelverbrauch!$B$5:$B$16</c:f>
              <c:numCache>
                <c:formatCode>General</c:formatCode>
                <c:ptCount val="12"/>
                <c:pt idx="0">
                  <c:v>12</c:v>
                </c:pt>
                <c:pt idx="1">
                  <c:v>11</c:v>
                </c:pt>
                <c:pt idx="2">
                  <c:v>10</c:v>
                </c:pt>
                <c:pt idx="3">
                  <c:v>9</c:v>
                </c:pt>
                <c:pt idx="4">
                  <c:v>8</c:v>
                </c:pt>
                <c:pt idx="5">
                  <c:v>7</c:v>
                </c:pt>
                <c:pt idx="6">
                  <c:v>6</c:v>
                </c:pt>
                <c:pt idx="7">
                  <c:v>5</c:v>
                </c:pt>
                <c:pt idx="8">
                  <c:v>4</c:v>
                </c:pt>
                <c:pt idx="9">
                  <c:v>3</c:v>
                </c:pt>
                <c:pt idx="10">
                  <c:v>2</c:v>
                </c:pt>
                <c:pt idx="11">
                  <c:v>1</c:v>
                </c:pt>
              </c:numCache>
            </c:numRef>
          </c:xVal>
          <c:yVal>
            <c:numRef>
              <c:f>Oelverbrauch!$F$5:$F$16</c:f>
              <c:numCache>
                <c:formatCode>0.0</c:formatCode>
                <c:ptCount val="12"/>
                <c:pt idx="0">
                  <c:v>234.20800000000008</c:v>
                </c:pt>
                <c:pt idx="1">
                  <c:v>207.18399999999974</c:v>
                </c:pt>
                <c:pt idx="2">
                  <c:v>157.64000000000033</c:v>
                </c:pt>
                <c:pt idx="3">
                  <c:v>49.544000000000324</c:v>
                </c:pt>
                <c:pt idx="4">
                  <c:v>4.5039999999994507</c:v>
                </c:pt>
                <c:pt idx="5">
                  <c:v>0</c:v>
                </c:pt>
                <c:pt idx="6">
                  <c:v>4.5039999999994507</c:v>
                </c:pt>
                <c:pt idx="7">
                  <c:v>27.023999999999432</c:v>
                </c:pt>
                <c:pt idx="8">
                  <c:v>112.60000000000036</c:v>
                </c:pt>
                <c:pt idx="9">
                  <c:v>220.69599999999991</c:v>
                </c:pt>
                <c:pt idx="10">
                  <c:v>283.75199999999995</c:v>
                </c:pt>
                <c:pt idx="11">
                  <c:v>279.2480000000005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FEA-4CD6-A0E9-640BABE8155B}"/>
            </c:ext>
          </c:extLst>
        </c:ser>
        <c:ser>
          <c:idx val="3"/>
          <c:order val="4"/>
          <c:tx>
            <c:strRef>
              <c:f>Oelverbrauch!$G$4</c:f>
              <c:strCache>
                <c:ptCount val="1"/>
                <c:pt idx="0">
                  <c:v>2016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Oelverbrauch!$B$5:$B$16</c:f>
              <c:numCache>
                <c:formatCode>General</c:formatCode>
                <c:ptCount val="12"/>
                <c:pt idx="0">
                  <c:v>12</c:v>
                </c:pt>
                <c:pt idx="1">
                  <c:v>11</c:v>
                </c:pt>
                <c:pt idx="2">
                  <c:v>10</c:v>
                </c:pt>
                <c:pt idx="3">
                  <c:v>9</c:v>
                </c:pt>
                <c:pt idx="4">
                  <c:v>8</c:v>
                </c:pt>
                <c:pt idx="5">
                  <c:v>7</c:v>
                </c:pt>
                <c:pt idx="6">
                  <c:v>6</c:v>
                </c:pt>
                <c:pt idx="7">
                  <c:v>5</c:v>
                </c:pt>
                <c:pt idx="8">
                  <c:v>4</c:v>
                </c:pt>
                <c:pt idx="9">
                  <c:v>3</c:v>
                </c:pt>
                <c:pt idx="10">
                  <c:v>2</c:v>
                </c:pt>
                <c:pt idx="11">
                  <c:v>1</c:v>
                </c:pt>
              </c:numCache>
            </c:numRef>
          </c:xVal>
          <c:yVal>
            <c:numRef>
              <c:f>Oelverbrauch!$G$5:$G$16</c:f>
              <c:numCache>
                <c:formatCode>0.0</c:formatCode>
                <c:ptCount val="12"/>
                <c:pt idx="0">
                  <c:v>279.24799999999959</c:v>
                </c:pt>
                <c:pt idx="1">
                  <c:v>292.75999999999931</c:v>
                </c:pt>
                <c:pt idx="2">
                  <c:v>148.63200000000052</c:v>
                </c:pt>
                <c:pt idx="3">
                  <c:v>2.2520000000004075</c:v>
                </c:pt>
                <c:pt idx="4">
                  <c:v>2.251999999999498</c:v>
                </c:pt>
                <c:pt idx="5">
                  <c:v>9.3440000000000509</c:v>
                </c:pt>
                <c:pt idx="6">
                  <c:v>6.5600000000006276</c:v>
                </c:pt>
                <c:pt idx="7">
                  <c:v>45.703999999999724</c:v>
                </c:pt>
                <c:pt idx="8">
                  <c:v>144.12799999999993</c:v>
                </c:pt>
                <c:pt idx="9">
                  <c:v>270.24000000000024</c:v>
                </c:pt>
                <c:pt idx="10">
                  <c:v>270.23999999999978</c:v>
                </c:pt>
                <c:pt idx="11">
                  <c:v>306.27199999999993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FEA-4CD6-A0E9-640BABE8155B}"/>
            </c:ext>
          </c:extLst>
        </c:ser>
        <c:ser>
          <c:idx val="4"/>
          <c:order val="5"/>
          <c:tx>
            <c:strRef>
              <c:f>Oelverbrauch!$H$4</c:f>
              <c:strCache>
                <c:ptCount val="1"/>
                <c:pt idx="0">
                  <c:v>2017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Oelverbrauch!$B$5:$B$16</c:f>
              <c:numCache>
                <c:formatCode>General</c:formatCode>
                <c:ptCount val="12"/>
                <c:pt idx="0">
                  <c:v>12</c:v>
                </c:pt>
                <c:pt idx="1">
                  <c:v>11</c:v>
                </c:pt>
                <c:pt idx="2">
                  <c:v>10</c:v>
                </c:pt>
                <c:pt idx="3">
                  <c:v>9</c:v>
                </c:pt>
                <c:pt idx="4">
                  <c:v>8</c:v>
                </c:pt>
                <c:pt idx="5">
                  <c:v>7</c:v>
                </c:pt>
                <c:pt idx="6">
                  <c:v>6</c:v>
                </c:pt>
                <c:pt idx="7">
                  <c:v>5</c:v>
                </c:pt>
                <c:pt idx="8">
                  <c:v>4</c:v>
                </c:pt>
                <c:pt idx="9">
                  <c:v>3</c:v>
                </c:pt>
                <c:pt idx="10">
                  <c:v>2</c:v>
                </c:pt>
                <c:pt idx="11">
                  <c:v>1</c:v>
                </c:pt>
              </c:numCache>
            </c:numRef>
          </c:xVal>
          <c:yVal>
            <c:numRef>
              <c:f>Oelverbrauch!$H$5:$H$16</c:f>
              <c:numCache>
                <c:formatCode>0.0</c:formatCode>
                <c:ptCount val="12"/>
                <c:pt idx="0">
                  <c:v>301.76799999999912</c:v>
                </c:pt>
                <c:pt idx="1">
                  <c:v>274.7440000000006</c:v>
                </c:pt>
                <c:pt idx="2">
                  <c:v>99.087999999999738</c:v>
                </c:pt>
                <c:pt idx="3">
                  <c:v>54.047999999999774</c:v>
                </c:pt>
                <c:pt idx="4">
                  <c:v>4.5040000000008149</c:v>
                </c:pt>
                <c:pt idx="5">
                  <c:v>0</c:v>
                </c:pt>
                <c:pt idx="6">
                  <c:v>4.5039999999999054</c:v>
                </c:pt>
                <c:pt idx="7">
                  <c:v>54.048000000000684</c:v>
                </c:pt>
                <c:pt idx="8">
                  <c:v>157.63999999999942</c:v>
                </c:pt>
                <c:pt idx="9">
                  <c:v>202.68000000000029</c:v>
                </c:pt>
                <c:pt idx="10">
                  <c:v>283.7519999999995</c:v>
                </c:pt>
                <c:pt idx="11">
                  <c:v>405.36000000000058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FEA-4CD6-A0E9-640BABE8155B}"/>
            </c:ext>
          </c:extLst>
        </c:ser>
        <c:ser>
          <c:idx val="5"/>
          <c:order val="6"/>
          <c:tx>
            <c:strRef>
              <c:f>Oelverbrauch!$I$4</c:f>
              <c:strCache>
                <c:ptCount val="1"/>
                <c:pt idx="0">
                  <c:v>2018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Oelverbrauch!$B$5:$B$16</c:f>
              <c:numCache>
                <c:formatCode>General</c:formatCode>
                <c:ptCount val="12"/>
                <c:pt idx="0">
                  <c:v>12</c:v>
                </c:pt>
                <c:pt idx="1">
                  <c:v>11</c:v>
                </c:pt>
                <c:pt idx="2">
                  <c:v>10</c:v>
                </c:pt>
                <c:pt idx="3">
                  <c:v>9</c:v>
                </c:pt>
                <c:pt idx="4">
                  <c:v>8</c:v>
                </c:pt>
                <c:pt idx="5">
                  <c:v>7</c:v>
                </c:pt>
                <c:pt idx="6">
                  <c:v>6</c:v>
                </c:pt>
                <c:pt idx="7">
                  <c:v>5</c:v>
                </c:pt>
                <c:pt idx="8">
                  <c:v>4</c:v>
                </c:pt>
                <c:pt idx="9">
                  <c:v>3</c:v>
                </c:pt>
                <c:pt idx="10">
                  <c:v>2</c:v>
                </c:pt>
                <c:pt idx="11">
                  <c:v>1</c:v>
                </c:pt>
              </c:numCache>
            </c:numRef>
          </c:xVal>
          <c:yVal>
            <c:numRef>
              <c:f>Oelverbrauch!$I$5:$I$16</c:f>
              <c:numCache>
                <c:formatCode>0.0</c:formatCode>
                <c:ptCount val="12"/>
                <c:pt idx="0">
                  <c:v>274.74399999999969</c:v>
                </c:pt>
                <c:pt idx="1">
                  <c:v>256.72800000000007</c:v>
                </c:pt>
                <c:pt idx="2">
                  <c:v>90.080000000000382</c:v>
                </c:pt>
                <c:pt idx="3">
                  <c:v>36.031999999999698</c:v>
                </c:pt>
                <c:pt idx="4">
                  <c:v>9.0080000000002656</c:v>
                </c:pt>
                <c:pt idx="5">
                  <c:v>0</c:v>
                </c:pt>
                <c:pt idx="6">
                  <c:v>4.5039999999999054</c:v>
                </c:pt>
                <c:pt idx="7">
                  <c:v>0</c:v>
                </c:pt>
                <c:pt idx="8">
                  <c:v>76.567999999999302</c:v>
                </c:pt>
                <c:pt idx="9">
                  <c:v>337.80000000000018</c:v>
                </c:pt>
                <c:pt idx="10">
                  <c:v>301.76800000000003</c:v>
                </c:pt>
                <c:pt idx="11">
                  <c:v>274.7440000000006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FEA-4CD6-A0E9-640BABE8155B}"/>
            </c:ext>
          </c:extLst>
        </c:ser>
        <c:ser>
          <c:idx val="6"/>
          <c:order val="7"/>
          <c:tx>
            <c:strRef>
              <c:f>Oelverbrauch!$J$4</c:f>
              <c:strCache>
                <c:ptCount val="1"/>
                <c:pt idx="0">
                  <c:v>2019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xVal>
            <c:numRef>
              <c:f>Oelverbrauch!$B$5:$B$16</c:f>
              <c:numCache>
                <c:formatCode>General</c:formatCode>
                <c:ptCount val="12"/>
                <c:pt idx="0">
                  <c:v>12</c:v>
                </c:pt>
                <c:pt idx="1">
                  <c:v>11</c:v>
                </c:pt>
                <c:pt idx="2">
                  <c:v>10</c:v>
                </c:pt>
                <c:pt idx="3">
                  <c:v>9</c:v>
                </c:pt>
                <c:pt idx="4">
                  <c:v>8</c:v>
                </c:pt>
                <c:pt idx="5">
                  <c:v>7</c:v>
                </c:pt>
                <c:pt idx="6">
                  <c:v>6</c:v>
                </c:pt>
                <c:pt idx="7">
                  <c:v>5</c:v>
                </c:pt>
                <c:pt idx="8">
                  <c:v>4</c:v>
                </c:pt>
                <c:pt idx="9">
                  <c:v>3</c:v>
                </c:pt>
                <c:pt idx="10">
                  <c:v>2</c:v>
                </c:pt>
                <c:pt idx="11">
                  <c:v>1</c:v>
                </c:pt>
              </c:numCache>
            </c:numRef>
          </c:xVal>
          <c:yVal>
            <c:numRef>
              <c:f>Oelverbrauch!$J$5:$J$16</c:f>
              <c:numCache>
                <c:formatCode>0.0</c:formatCode>
                <c:ptCount val="12"/>
                <c:pt idx="0">
                  <c:v>274.74399999999969</c:v>
                </c:pt>
                <c:pt idx="1">
                  <c:v>310.77599999999984</c:v>
                </c:pt>
                <c:pt idx="2">
                  <c:v>112.60000000000036</c:v>
                </c:pt>
                <c:pt idx="3">
                  <c:v>55.849599999999555</c:v>
                </c:pt>
                <c:pt idx="4">
                  <c:v>1.3512000000000626</c:v>
                </c:pt>
                <c:pt idx="5">
                  <c:v>1.6711999999997715</c:v>
                </c:pt>
                <c:pt idx="6">
                  <c:v>0</c:v>
                </c:pt>
                <c:pt idx="7">
                  <c:v>81.071999999999889</c:v>
                </c:pt>
                <c:pt idx="8">
                  <c:v>126.11199999999985</c:v>
                </c:pt>
                <c:pt idx="9">
                  <c:v>229.70400000000041</c:v>
                </c:pt>
                <c:pt idx="10">
                  <c:v>243.21599999999967</c:v>
                </c:pt>
                <c:pt idx="11">
                  <c:v>342.30400000000031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FEA-4CD6-A0E9-640BABE8155B}"/>
            </c:ext>
          </c:extLst>
        </c:ser>
        <c:ser>
          <c:idx val="7"/>
          <c:order val="8"/>
          <c:tx>
            <c:strRef>
              <c:f>Oelverbrauch!$K$4</c:f>
              <c:strCache>
                <c:ptCount val="1"/>
                <c:pt idx="0">
                  <c:v>2020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xVal>
            <c:numRef>
              <c:f>Oelverbrauch!$B$5:$B$16</c:f>
              <c:numCache>
                <c:formatCode>General</c:formatCode>
                <c:ptCount val="12"/>
                <c:pt idx="0">
                  <c:v>12</c:v>
                </c:pt>
                <c:pt idx="1">
                  <c:v>11</c:v>
                </c:pt>
                <c:pt idx="2">
                  <c:v>10</c:v>
                </c:pt>
                <c:pt idx="3">
                  <c:v>9</c:v>
                </c:pt>
                <c:pt idx="4">
                  <c:v>8</c:v>
                </c:pt>
                <c:pt idx="5">
                  <c:v>7</c:v>
                </c:pt>
                <c:pt idx="6">
                  <c:v>6</c:v>
                </c:pt>
                <c:pt idx="7">
                  <c:v>5</c:v>
                </c:pt>
                <c:pt idx="8">
                  <c:v>4</c:v>
                </c:pt>
                <c:pt idx="9">
                  <c:v>3</c:v>
                </c:pt>
                <c:pt idx="10">
                  <c:v>2</c:v>
                </c:pt>
                <c:pt idx="11">
                  <c:v>1</c:v>
                </c:pt>
              </c:numCache>
            </c:numRef>
          </c:xVal>
          <c:yVal>
            <c:numRef>
              <c:f>Oelverbrauch!$K$5:$K$16</c:f>
              <c:numCache>
                <c:formatCode>0.0</c:formatCode>
                <c:ptCount val="12"/>
                <c:pt idx="0">
                  <c:v>283.75199999999995</c:v>
                </c:pt>
                <c:pt idx="1">
                  <c:v>279.24799999999959</c:v>
                </c:pt>
                <c:pt idx="2">
                  <c:v>139.6239999999998</c:v>
                </c:pt>
                <c:pt idx="3">
                  <c:v>31.528000000000247</c:v>
                </c:pt>
                <c:pt idx="4">
                  <c:v>0</c:v>
                </c:pt>
                <c:pt idx="5">
                  <c:v>0</c:v>
                </c:pt>
                <c:pt idx="6">
                  <c:v>27.024000000000342</c:v>
                </c:pt>
                <c:pt idx="7">
                  <c:v>49.543999999999869</c:v>
                </c:pt>
                <c:pt idx="8">
                  <c:v>67.5600000000004</c:v>
                </c:pt>
                <c:pt idx="9">
                  <c:v>265.73599999999988</c:v>
                </c:pt>
                <c:pt idx="10">
                  <c:v>238.71199999999953</c:v>
                </c:pt>
                <c:pt idx="11">
                  <c:v>279.2480000000005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FEA-4CD6-A0E9-640BABE8155B}"/>
            </c:ext>
          </c:extLst>
        </c:ser>
        <c:ser>
          <c:idx val="8"/>
          <c:order val="9"/>
          <c:tx>
            <c:strRef>
              <c:f>Oelverbrauch!$L$4</c:f>
              <c:strCache>
                <c:ptCount val="1"/>
                <c:pt idx="0">
                  <c:v>2021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xVal>
            <c:numRef>
              <c:f>Oelverbrauch!$B$5:$B$16</c:f>
              <c:numCache>
                <c:formatCode>General</c:formatCode>
                <c:ptCount val="12"/>
                <c:pt idx="0">
                  <c:v>12</c:v>
                </c:pt>
                <c:pt idx="1">
                  <c:v>11</c:v>
                </c:pt>
                <c:pt idx="2">
                  <c:v>10</c:v>
                </c:pt>
                <c:pt idx="3">
                  <c:v>9</c:v>
                </c:pt>
                <c:pt idx="4">
                  <c:v>8</c:v>
                </c:pt>
                <c:pt idx="5">
                  <c:v>7</c:v>
                </c:pt>
                <c:pt idx="6">
                  <c:v>6</c:v>
                </c:pt>
                <c:pt idx="7">
                  <c:v>5</c:v>
                </c:pt>
                <c:pt idx="8">
                  <c:v>4</c:v>
                </c:pt>
                <c:pt idx="9">
                  <c:v>3</c:v>
                </c:pt>
                <c:pt idx="10">
                  <c:v>2</c:v>
                </c:pt>
                <c:pt idx="11">
                  <c:v>1</c:v>
                </c:pt>
              </c:numCache>
            </c:numRef>
          </c:xVal>
          <c:yVal>
            <c:numRef>
              <c:f>Oelverbrauch!$L$5:$L$16</c:f>
              <c:numCache>
                <c:formatCode>0.0</c:formatCode>
                <c:ptCount val="12"/>
                <c:pt idx="0">
                  <c:v>270.24000000000024</c:v>
                </c:pt>
                <c:pt idx="1">
                  <c:v>306.27199999999993</c:v>
                </c:pt>
                <c:pt idx="2">
                  <c:v>130.61599999999999</c:v>
                </c:pt>
                <c:pt idx="3">
                  <c:v>36.032000000000153</c:v>
                </c:pt>
                <c:pt idx="4">
                  <c:v>5.4048000000002503</c:v>
                </c:pt>
                <c:pt idx="5">
                  <c:v>3.6031999999995605</c:v>
                </c:pt>
                <c:pt idx="6">
                  <c:v>9.0079999999998108</c:v>
                </c:pt>
                <c:pt idx="7">
                  <c:v>117.10399999999981</c:v>
                </c:pt>
                <c:pt idx="8">
                  <c:v>162.14400000000023</c:v>
                </c:pt>
                <c:pt idx="9">
                  <c:v>261.23199999999997</c:v>
                </c:pt>
                <c:pt idx="10">
                  <c:v>243.21599999999989</c:v>
                </c:pt>
                <c:pt idx="11">
                  <c:v>319.78400000000011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2FEA-4CD6-A0E9-640BABE8155B}"/>
            </c:ext>
          </c:extLst>
        </c:ser>
        <c:ser>
          <c:idx val="9"/>
          <c:order val="10"/>
          <c:tx>
            <c:strRef>
              <c:f>Oelverbrauch!$M$4</c:f>
              <c:strCache>
                <c:ptCount val="1"/>
                <c:pt idx="0">
                  <c:v>2022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Oelverbrauch!$B$5:$B$16</c:f>
              <c:numCache>
                <c:formatCode>General</c:formatCode>
                <c:ptCount val="12"/>
                <c:pt idx="0">
                  <c:v>12</c:v>
                </c:pt>
                <c:pt idx="1">
                  <c:v>11</c:v>
                </c:pt>
                <c:pt idx="2">
                  <c:v>10</c:v>
                </c:pt>
                <c:pt idx="3">
                  <c:v>9</c:v>
                </c:pt>
                <c:pt idx="4">
                  <c:v>8</c:v>
                </c:pt>
                <c:pt idx="5">
                  <c:v>7</c:v>
                </c:pt>
                <c:pt idx="6">
                  <c:v>6</c:v>
                </c:pt>
                <c:pt idx="7">
                  <c:v>5</c:v>
                </c:pt>
                <c:pt idx="8">
                  <c:v>4</c:v>
                </c:pt>
                <c:pt idx="9">
                  <c:v>3</c:v>
                </c:pt>
                <c:pt idx="10">
                  <c:v>2</c:v>
                </c:pt>
                <c:pt idx="11">
                  <c:v>1</c:v>
                </c:pt>
              </c:numCache>
            </c:numRef>
          </c:xVal>
          <c:yVal>
            <c:numRef>
              <c:f>Oelverbrauch!$M$5:$M$16</c:f>
              <c:numCache>
                <c:formatCode>0.0</c:formatCode>
                <c:ptCount val="12"/>
                <c:pt idx="0">
                  <c:v>194</c:v>
                </c:pt>
                <c:pt idx="1">
                  <c:v>153.13600000000042</c:v>
                </c:pt>
                <c:pt idx="2">
                  <c:v>54.048000000000684</c:v>
                </c:pt>
                <c:pt idx="3">
                  <c:v>36.031999999999243</c:v>
                </c:pt>
                <c:pt idx="4">
                  <c:v>9.6800000000005184</c:v>
                </c:pt>
                <c:pt idx="5">
                  <c:v>18.015999999999622</c:v>
                </c:pt>
                <c:pt idx="6">
                  <c:v>2</c:v>
                </c:pt>
                <c:pt idx="7">
                  <c:v>13.512000000000626</c:v>
                </c:pt>
                <c:pt idx="8">
                  <c:v>85.575999999999567</c:v>
                </c:pt>
                <c:pt idx="9">
                  <c:v>171.15199999999982</c:v>
                </c:pt>
                <c:pt idx="10">
                  <c:v>229.70400000000041</c:v>
                </c:pt>
                <c:pt idx="11">
                  <c:v>283.75199999999973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2FEA-4CD6-A0E9-640BABE815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1539352"/>
        <c:axId val="731537712"/>
      </c:scatterChart>
      <c:valAx>
        <c:axId val="7315393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Monate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31537712"/>
        <c:crosses val="autoZero"/>
        <c:crossBetween val="midCat"/>
        <c:majorUnit val="1"/>
      </c:valAx>
      <c:valAx>
        <c:axId val="731537712"/>
        <c:scaling>
          <c:orientation val="minMax"/>
          <c:max val="4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Öl/</a:t>
                </a:r>
                <a:r>
                  <a:rPr lang="de-DE" baseline="0"/>
                  <a:t> Liter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3153935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Öl * Modellfunktion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Oelverbrauch!$Q$23</c:f>
              <c:strCache>
                <c:ptCount val="1"/>
                <c:pt idx="0">
                  <c:v>Öl *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-0.12161701662292214"/>
                  <c:y val="-0.47508811809159274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de-DE"/>
                </a:p>
              </c:txPr>
            </c:trendlineLbl>
          </c:trendline>
          <c:xVal>
            <c:numRef>
              <c:f>Oelverbrauch!$P$24:$P$35</c:f>
              <c:numCache>
                <c:formatCode>0.00</c:formatCode>
                <c:ptCount val="12"/>
                <c:pt idx="0">
                  <c:v>1.2392650149939408</c:v>
                </c:pt>
                <c:pt idx="1">
                  <c:v>4.6250000000000071</c:v>
                </c:pt>
                <c:pt idx="2">
                  <c:v>9.2500000000000018</c:v>
                </c:pt>
                <c:pt idx="3">
                  <c:v>13.874999999999998</c:v>
                </c:pt>
                <c:pt idx="4">
                  <c:v>17.26073498500606</c:v>
                </c:pt>
                <c:pt idx="5">
                  <c:v>18.5</c:v>
                </c:pt>
                <c:pt idx="6">
                  <c:v>17.260734985006057</c:v>
                </c:pt>
                <c:pt idx="7">
                  <c:v>13.875</c:v>
                </c:pt>
                <c:pt idx="8">
                  <c:v>9.2499999999999982</c:v>
                </c:pt>
                <c:pt idx="9">
                  <c:v>4.6249999999999956</c:v>
                </c:pt>
                <c:pt idx="10">
                  <c:v>1.239265014993943</c:v>
                </c:pt>
                <c:pt idx="11">
                  <c:v>0</c:v>
                </c:pt>
              </c:numCache>
            </c:numRef>
          </c:xVal>
          <c:yVal>
            <c:numRef>
              <c:f>Oelverbrauch!$Q$24:$Q$35</c:f>
              <c:numCache>
                <c:formatCode>0</c:formatCode>
                <c:ptCount val="12"/>
                <c:pt idx="0">
                  <c:v>261.24355652982138</c:v>
                </c:pt>
                <c:pt idx="1">
                  <c:v>210</c:v>
                </c:pt>
                <c:pt idx="2">
                  <c:v>139.99999999999997</c:v>
                </c:pt>
                <c:pt idx="3">
                  <c:v>69.999999999999943</c:v>
                </c:pt>
                <c:pt idx="4">
                  <c:v>18.756443470178596</c:v>
                </c:pt>
                <c:pt idx="5">
                  <c:v>0</c:v>
                </c:pt>
                <c:pt idx="6">
                  <c:v>18.756443470178581</c:v>
                </c:pt>
                <c:pt idx="7">
                  <c:v>70.000000000000028</c:v>
                </c:pt>
                <c:pt idx="8">
                  <c:v>140</c:v>
                </c:pt>
                <c:pt idx="9">
                  <c:v>210</c:v>
                </c:pt>
                <c:pt idx="10">
                  <c:v>261.24355652982143</c:v>
                </c:pt>
                <c:pt idx="11">
                  <c:v>280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27F-461D-8658-DA1D9F3C2D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1887216"/>
        <c:axId val="581889512"/>
      </c:scatterChart>
      <c:valAx>
        <c:axId val="5818872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Außen Temperatur im Monat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81889512"/>
        <c:crosses val="autoZero"/>
        <c:crossBetween val="midCat"/>
        <c:majorUnit val="2"/>
      </c:valAx>
      <c:valAx>
        <c:axId val="581889512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Öl pro Monat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8188721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Öl Verbrauch</a:t>
            </a:r>
            <a:r>
              <a:rPr lang="en-US" baseline="0"/>
              <a:t> im Jahr</a:t>
            </a:r>
            <a:r>
              <a:rPr lang="en-US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Oelverbrauch!$A$17</c:f>
              <c:strCache>
                <c:ptCount val="1"/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-0.35734842519685039"/>
                  <c:y val="-5.4582239720034995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de-DE"/>
                </a:p>
              </c:txPr>
            </c:trendlineLbl>
          </c:trendline>
          <c:xVal>
            <c:numRef>
              <c:f>Oelverbrauch!$C$18:$M$18</c:f>
              <c:numCache>
                <c:formatCode>0</c:formatCode>
                <c:ptCount val="11"/>
                <c:pt idx="0" formatCode="0.00">
                  <c:v>4.2663865546218487</c:v>
                </c:pt>
                <c:pt idx="2" formatCode="0.00">
                  <c:v>5.9571428571428573</c:v>
                </c:pt>
                <c:pt idx="3" formatCode="0.00">
                  <c:v>4.6142857142857148</c:v>
                </c:pt>
                <c:pt idx="4" formatCode="0.00">
                  <c:v>4.1571428571428566</c:v>
                </c:pt>
                <c:pt idx="5" formatCode="0.00">
                  <c:v>3.9714285714285711</c:v>
                </c:pt>
                <c:pt idx="6" formatCode="0.00">
                  <c:v>4.7714285714285722</c:v>
                </c:pt>
                <c:pt idx="7" formatCode="0.00">
                  <c:v>5.0142857142857142</c:v>
                </c:pt>
                <c:pt idx="8" formatCode="0.00">
                  <c:v>5.3714285714285719</c:v>
                </c:pt>
                <c:pt idx="9" formatCode="0.00">
                  <c:v>3.6428571428571423</c:v>
                </c:pt>
                <c:pt idx="10" formatCode="0.00">
                  <c:v>5.2285714285714286</c:v>
                </c:pt>
              </c:numCache>
            </c:numRef>
          </c:xVal>
          <c:yVal>
            <c:numRef>
              <c:f>Oelverbrauch!$C$17:$M$17</c:f>
              <c:numCache>
                <c:formatCode>0</c:formatCode>
                <c:ptCount val="11"/>
                <c:pt idx="0">
                  <c:v>1659.0586666666668</c:v>
                </c:pt>
                <c:pt idx="2">
                  <c:v>1346.695999999999</c:v>
                </c:pt>
                <c:pt idx="3">
                  <c:v>1580.9039999999995</c:v>
                </c:pt>
                <c:pt idx="4">
                  <c:v>1777.6319999999996</c:v>
                </c:pt>
                <c:pt idx="5">
                  <c:v>1842.1360000000004</c:v>
                </c:pt>
                <c:pt idx="6">
                  <c:v>1661.9760000000001</c:v>
                </c:pt>
                <c:pt idx="7">
                  <c:v>1779.3999999999994</c:v>
                </c:pt>
                <c:pt idx="8">
                  <c:v>1661.9760000000001</c:v>
                </c:pt>
                <c:pt idx="9">
                  <c:v>1864.6559999999999</c:v>
                </c:pt>
                <c:pt idx="10">
                  <c:v>1250.6080000000006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695-4C25-AD86-676DED6F18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7779592"/>
        <c:axId val="507784840"/>
      </c:scatterChart>
      <c:valAx>
        <c:axId val="507779592"/>
        <c:scaling>
          <c:orientation val="minMax"/>
          <c:min val="3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Jährliche mittlere Temperatur in der Heizperiode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07784840"/>
        <c:crosses val="autoZero"/>
        <c:crossBetween val="midCat"/>
      </c:valAx>
      <c:valAx>
        <c:axId val="507784840"/>
        <c:scaling>
          <c:orientation val="minMax"/>
          <c:min val="1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Heizöl</a:t>
                </a:r>
                <a:r>
                  <a:rPr lang="en-US" baseline="0"/>
                  <a:t> in Liter pro Jahr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0777959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Öl reale Messwerte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Oelverbrauch!$Q$4</c:f>
              <c:strCache>
                <c:ptCount val="1"/>
                <c:pt idx="0">
                  <c:v>Öl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-0.11958530183727034"/>
                  <c:y val="-0.48684131464698988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de-DE"/>
                </a:p>
              </c:txPr>
            </c:trendlineLbl>
          </c:trendline>
          <c:xVal>
            <c:numRef>
              <c:f>Oelverbrauch!$P$5:$P$16</c:f>
              <c:numCache>
                <c:formatCode>0.00</c:formatCode>
                <c:ptCount val="12"/>
                <c:pt idx="0">
                  <c:v>1.4770588235294118</c:v>
                </c:pt>
                <c:pt idx="1">
                  <c:v>4.4176470588235288</c:v>
                </c:pt>
                <c:pt idx="2">
                  <c:v>9.235294117647058</c:v>
                </c:pt>
                <c:pt idx="3">
                  <c:v>13.611764705882353</c:v>
                </c:pt>
                <c:pt idx="4">
                  <c:v>17.876470588235293</c:v>
                </c:pt>
                <c:pt idx="5">
                  <c:v>18.670588235294119</c:v>
                </c:pt>
                <c:pt idx="6">
                  <c:v>17.147058823529409</c:v>
                </c:pt>
                <c:pt idx="7">
                  <c:v>13.064705882352941</c:v>
                </c:pt>
                <c:pt idx="8">
                  <c:v>9.0529411764705898</c:v>
                </c:pt>
                <c:pt idx="9">
                  <c:v>4.3852941176470583</c:v>
                </c:pt>
                <c:pt idx="10">
                  <c:v>1.0652941176470587</c:v>
                </c:pt>
                <c:pt idx="11">
                  <c:v>0.23117647058823532</c:v>
                </c:pt>
              </c:numCache>
            </c:numRef>
          </c:xVal>
          <c:yVal>
            <c:numRef>
              <c:f>Oelverbrauch!$Q$5:$Q$16</c:f>
              <c:numCache>
                <c:formatCode>0</c:formatCode>
                <c:ptCount val="12"/>
                <c:pt idx="0">
                  <c:v>269.23911111111096</c:v>
                </c:pt>
                <c:pt idx="1">
                  <c:v>271.24088888888878</c:v>
                </c:pt>
                <c:pt idx="2">
                  <c:v>113.33911111111122</c:v>
                </c:pt>
                <c:pt idx="3">
                  <c:v>35.731733333333395</c:v>
                </c:pt>
                <c:pt idx="4">
                  <c:v>3.9034666666666706</c:v>
                </c:pt>
                <c:pt idx="5">
                  <c:v>2.2247999999999086</c:v>
                </c:pt>
                <c:pt idx="6">
                  <c:v>7.9573333333333061</c:v>
                </c:pt>
                <c:pt idx="7">
                  <c:v>46.114666666666608</c:v>
                </c:pt>
                <c:pt idx="8">
                  <c:v>113.60088888888887</c:v>
                </c:pt>
                <c:pt idx="9">
                  <c:v>235.70933333333343</c:v>
                </c:pt>
                <c:pt idx="10">
                  <c:v>256.72799999999984</c:v>
                </c:pt>
                <c:pt idx="11">
                  <c:v>303.26933333333352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9F0-4DDB-945A-EA5F793988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1887216"/>
        <c:axId val="581889512"/>
      </c:scatterChart>
      <c:valAx>
        <c:axId val="5818872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Außen Temperatur im Monat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81889512"/>
        <c:crosses val="autoZero"/>
        <c:crossBetween val="midCat"/>
        <c:majorUnit val="2"/>
      </c:valAx>
      <c:valAx>
        <c:axId val="581889512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Öl pro Monat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8188721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Vorlauf vs Außen</a:t>
            </a:r>
            <a:r>
              <a:rPr lang="de-DE" baseline="0"/>
              <a:t> T</a:t>
            </a:r>
            <a:r>
              <a:rPr lang="de-DE"/>
              <a:t>emperatur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9.2957590827462355E-2"/>
          <c:y val="8.9190694688343813E-2"/>
          <c:w val="0.87732753142699282"/>
          <c:h val="0.81141241337638548"/>
        </c:manualLayout>
      </c:layout>
      <c:scatterChart>
        <c:scatterStyle val="smoothMarker"/>
        <c:varyColors val="0"/>
        <c:ser>
          <c:idx val="2"/>
          <c:order val="0"/>
          <c:tx>
            <c:strRef>
              <c:f>Heizkurve!$I$7</c:f>
              <c:strCache>
                <c:ptCount val="1"/>
                <c:pt idx="0">
                  <c:v>VT 0,5</c:v>
                </c:pt>
              </c:strCache>
            </c:strRef>
          </c:tx>
          <c:spPr>
            <a:ln w="19050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>
                  <a:lumMod val="50000"/>
                </a:schemeClr>
              </a:solidFill>
              <a:ln w="9525">
                <a:solidFill>
                  <a:schemeClr val="bg1">
                    <a:lumMod val="50000"/>
                  </a:schemeClr>
                </a:solidFill>
              </a:ln>
              <a:effectLst/>
            </c:spPr>
          </c:marker>
          <c:xVal>
            <c:numRef>
              <c:f>Heizkurve!$A$8:$A$16</c:f>
              <c:numCache>
                <c:formatCode>General</c:formatCode>
                <c:ptCount val="9"/>
                <c:pt idx="0">
                  <c:v>20</c:v>
                </c:pt>
                <c:pt idx="1">
                  <c:v>15</c:v>
                </c:pt>
                <c:pt idx="2">
                  <c:v>10</c:v>
                </c:pt>
                <c:pt idx="3">
                  <c:v>5</c:v>
                </c:pt>
                <c:pt idx="4">
                  <c:v>0</c:v>
                </c:pt>
                <c:pt idx="5">
                  <c:v>-5</c:v>
                </c:pt>
                <c:pt idx="6">
                  <c:v>-10</c:v>
                </c:pt>
                <c:pt idx="7">
                  <c:v>-15</c:v>
                </c:pt>
                <c:pt idx="8">
                  <c:v>-20</c:v>
                </c:pt>
              </c:numCache>
            </c:numRef>
          </c:xVal>
          <c:yVal>
            <c:numRef>
              <c:f>Heizkurve!$I$8:$I$16</c:f>
              <c:numCache>
                <c:formatCode>0.00</c:formatCode>
                <c:ptCount val="9"/>
                <c:pt idx="0">
                  <c:v>20</c:v>
                </c:pt>
                <c:pt idx="1">
                  <c:v>23.528594569415368</c:v>
                </c:pt>
                <c:pt idx="2">
                  <c:v>25.915063509461095</c:v>
                </c:pt>
                <c:pt idx="3">
                  <c:v>28.045614591379636</c:v>
                </c:pt>
                <c:pt idx="4">
                  <c:v>30</c:v>
                </c:pt>
                <c:pt idx="5">
                  <c:v>31.875</c:v>
                </c:pt>
                <c:pt idx="6">
                  <c:v>33.75</c:v>
                </c:pt>
                <c:pt idx="7">
                  <c:v>35.625</c:v>
                </c:pt>
                <c:pt idx="8">
                  <c:v>37.5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BE6A-457F-9E68-4D10750FB006}"/>
            </c:ext>
          </c:extLst>
        </c:ser>
        <c:ser>
          <c:idx val="3"/>
          <c:order val="1"/>
          <c:tx>
            <c:strRef>
              <c:f>Heizkurve!$J$7</c:f>
              <c:strCache>
                <c:ptCount val="1"/>
                <c:pt idx="0">
                  <c:v>VT 1,0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Heizkurve!$A$8:$A$16</c:f>
              <c:numCache>
                <c:formatCode>General</c:formatCode>
                <c:ptCount val="9"/>
                <c:pt idx="0">
                  <c:v>20</c:v>
                </c:pt>
                <c:pt idx="1">
                  <c:v>15</c:v>
                </c:pt>
                <c:pt idx="2">
                  <c:v>10</c:v>
                </c:pt>
                <c:pt idx="3">
                  <c:v>5</c:v>
                </c:pt>
                <c:pt idx="4">
                  <c:v>0</c:v>
                </c:pt>
                <c:pt idx="5">
                  <c:v>-5</c:v>
                </c:pt>
                <c:pt idx="6">
                  <c:v>-10</c:v>
                </c:pt>
                <c:pt idx="7">
                  <c:v>-15</c:v>
                </c:pt>
                <c:pt idx="8">
                  <c:v>-20</c:v>
                </c:pt>
              </c:numCache>
            </c:numRef>
          </c:xVal>
          <c:yVal>
            <c:numRef>
              <c:f>Heizkurve!$J$8:$J$16</c:f>
              <c:numCache>
                <c:formatCode>0.00</c:formatCode>
                <c:ptCount val="9"/>
                <c:pt idx="0">
                  <c:v>20</c:v>
                </c:pt>
                <c:pt idx="1">
                  <c:v>27.057189138830736</c:v>
                </c:pt>
                <c:pt idx="2">
                  <c:v>31.830127018922191</c:v>
                </c:pt>
                <c:pt idx="3">
                  <c:v>36.091229182759271</c:v>
                </c:pt>
                <c:pt idx="4">
                  <c:v>40</c:v>
                </c:pt>
                <c:pt idx="5">
                  <c:v>43.75</c:v>
                </c:pt>
                <c:pt idx="6">
                  <c:v>47.5</c:v>
                </c:pt>
                <c:pt idx="7">
                  <c:v>51.25</c:v>
                </c:pt>
                <c:pt idx="8">
                  <c:v>55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BE6A-457F-9E68-4D10750FB006}"/>
            </c:ext>
          </c:extLst>
        </c:ser>
        <c:ser>
          <c:idx val="0"/>
          <c:order val="2"/>
          <c:tx>
            <c:strRef>
              <c:f>Heizkurve!$K$7</c:f>
              <c:strCache>
                <c:ptCount val="1"/>
                <c:pt idx="0">
                  <c:v>VT 1,5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Heizkurve!$A$8:$A$16</c:f>
              <c:numCache>
                <c:formatCode>General</c:formatCode>
                <c:ptCount val="9"/>
                <c:pt idx="0">
                  <c:v>20</c:v>
                </c:pt>
                <c:pt idx="1">
                  <c:v>15</c:v>
                </c:pt>
                <c:pt idx="2">
                  <c:v>10</c:v>
                </c:pt>
                <c:pt idx="3">
                  <c:v>5</c:v>
                </c:pt>
                <c:pt idx="4">
                  <c:v>0</c:v>
                </c:pt>
                <c:pt idx="5">
                  <c:v>-5</c:v>
                </c:pt>
                <c:pt idx="6">
                  <c:v>-10</c:v>
                </c:pt>
                <c:pt idx="7">
                  <c:v>-15</c:v>
                </c:pt>
                <c:pt idx="8">
                  <c:v>-20</c:v>
                </c:pt>
              </c:numCache>
            </c:numRef>
          </c:xVal>
          <c:yVal>
            <c:numRef>
              <c:f>Heizkurve!$K$8:$K$16</c:f>
              <c:numCache>
                <c:formatCode>0.00</c:formatCode>
                <c:ptCount val="9"/>
                <c:pt idx="0">
                  <c:v>20</c:v>
                </c:pt>
                <c:pt idx="1">
                  <c:v>30.585783708246105</c:v>
                </c:pt>
                <c:pt idx="2">
                  <c:v>37.74519052838329</c:v>
                </c:pt>
                <c:pt idx="3">
                  <c:v>44.13684377413891</c:v>
                </c:pt>
                <c:pt idx="4">
                  <c:v>50</c:v>
                </c:pt>
                <c:pt idx="5">
                  <c:v>55.625</c:v>
                </c:pt>
                <c:pt idx="6">
                  <c:v>61.25</c:v>
                </c:pt>
                <c:pt idx="7">
                  <c:v>66.875</c:v>
                </c:pt>
                <c:pt idx="8">
                  <c:v>72.5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BE6A-457F-9E68-4D10750FB006}"/>
            </c:ext>
          </c:extLst>
        </c:ser>
        <c:ser>
          <c:idx val="1"/>
          <c:order val="3"/>
          <c:tx>
            <c:strRef>
              <c:f>Heizkurve!$L$7</c:f>
              <c:strCache>
                <c:ptCount val="1"/>
                <c:pt idx="0">
                  <c:v>VT 2,0</c:v>
                </c:pt>
              </c:strCache>
            </c:strRef>
          </c:tx>
          <c:spPr>
            <a:ln w="19050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xVal>
            <c:numRef>
              <c:f>Heizkurve!$A$8:$A$16</c:f>
              <c:numCache>
                <c:formatCode>General</c:formatCode>
                <c:ptCount val="9"/>
                <c:pt idx="0">
                  <c:v>20</c:v>
                </c:pt>
                <c:pt idx="1">
                  <c:v>15</c:v>
                </c:pt>
                <c:pt idx="2">
                  <c:v>10</c:v>
                </c:pt>
                <c:pt idx="3">
                  <c:v>5</c:v>
                </c:pt>
                <c:pt idx="4">
                  <c:v>0</c:v>
                </c:pt>
                <c:pt idx="5">
                  <c:v>-5</c:v>
                </c:pt>
                <c:pt idx="6">
                  <c:v>-10</c:v>
                </c:pt>
                <c:pt idx="7">
                  <c:v>-15</c:v>
                </c:pt>
                <c:pt idx="8">
                  <c:v>-20</c:v>
                </c:pt>
              </c:numCache>
            </c:numRef>
          </c:xVal>
          <c:yVal>
            <c:numRef>
              <c:f>Heizkurve!$L$8:$L$16</c:f>
              <c:numCache>
                <c:formatCode>0.00</c:formatCode>
                <c:ptCount val="9"/>
                <c:pt idx="0">
                  <c:v>20</c:v>
                </c:pt>
                <c:pt idx="1">
                  <c:v>34.11437827766148</c:v>
                </c:pt>
                <c:pt idx="2">
                  <c:v>43.660254037844389</c:v>
                </c:pt>
                <c:pt idx="3">
                  <c:v>52.182458365518542</c:v>
                </c:pt>
                <c:pt idx="4">
                  <c:v>60</c:v>
                </c:pt>
                <c:pt idx="5">
                  <c:v>67.5</c:v>
                </c:pt>
                <c:pt idx="6">
                  <c:v>75</c:v>
                </c:pt>
                <c:pt idx="7">
                  <c:v>82.5</c:v>
                </c:pt>
                <c:pt idx="8">
                  <c:v>90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BE6A-457F-9E68-4D10750FB006}"/>
            </c:ext>
          </c:extLst>
        </c:ser>
        <c:ser>
          <c:idx val="4"/>
          <c:order val="4"/>
          <c:tx>
            <c:strRef>
              <c:f>Heizkurve!$N$7</c:f>
              <c:strCache>
                <c:ptCount val="1"/>
                <c:pt idx="0">
                  <c:v>VT+ 0,5</c:v>
                </c:pt>
              </c:strCache>
            </c:strRef>
          </c:tx>
          <c:spPr>
            <a:ln w="19050" cap="rnd">
              <a:solidFill>
                <a:schemeClr val="bg1">
                  <a:lumMod val="50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Heizkurve!$A$8:$A$16</c:f>
              <c:numCache>
                <c:formatCode>General</c:formatCode>
                <c:ptCount val="9"/>
                <c:pt idx="0">
                  <c:v>20</c:v>
                </c:pt>
                <c:pt idx="1">
                  <c:v>15</c:v>
                </c:pt>
                <c:pt idx="2">
                  <c:v>10</c:v>
                </c:pt>
                <c:pt idx="3">
                  <c:v>5</c:v>
                </c:pt>
                <c:pt idx="4">
                  <c:v>0</c:v>
                </c:pt>
                <c:pt idx="5">
                  <c:v>-5</c:v>
                </c:pt>
                <c:pt idx="6">
                  <c:v>-10</c:v>
                </c:pt>
                <c:pt idx="7">
                  <c:v>-15</c:v>
                </c:pt>
                <c:pt idx="8">
                  <c:v>-20</c:v>
                </c:pt>
              </c:numCache>
            </c:numRef>
          </c:xVal>
          <c:yVal>
            <c:numRef>
              <c:f>Heizkurve!$N$8:$N$16</c:f>
              <c:numCache>
                <c:formatCode>0.00</c:formatCode>
                <c:ptCount val="9"/>
                <c:pt idx="0">
                  <c:v>21.5</c:v>
                </c:pt>
                <c:pt idx="1">
                  <c:v>24.994222679611362</c:v>
                </c:pt>
                <c:pt idx="2">
                  <c:v>27.379588549999799</c:v>
                </c:pt>
                <c:pt idx="3">
                  <c:v>29.520787118749773</c:v>
                </c:pt>
                <c:pt idx="4">
                  <c:v>31.497163924214647</c:v>
                </c:pt>
                <c:pt idx="5">
                  <c:v>33.375</c:v>
                </c:pt>
                <c:pt idx="6">
                  <c:v>35.25</c:v>
                </c:pt>
                <c:pt idx="7">
                  <c:v>37.125</c:v>
                </c:pt>
                <c:pt idx="8">
                  <c:v>39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E666-477B-AE17-B1A548955A8D}"/>
            </c:ext>
          </c:extLst>
        </c:ser>
        <c:ser>
          <c:idx val="5"/>
          <c:order val="5"/>
          <c:tx>
            <c:strRef>
              <c:f>Heizkurve!$O$7</c:f>
              <c:strCache>
                <c:ptCount val="1"/>
                <c:pt idx="0">
                  <c:v>VT+ 1,0</c:v>
                </c:pt>
              </c:strCache>
            </c:strRef>
          </c:tx>
          <c:spPr>
            <a:ln w="19050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Heizkurve!$A$8:$A$16</c:f>
              <c:numCache>
                <c:formatCode>General</c:formatCode>
                <c:ptCount val="9"/>
                <c:pt idx="0">
                  <c:v>20</c:v>
                </c:pt>
                <c:pt idx="1">
                  <c:v>15</c:v>
                </c:pt>
                <c:pt idx="2">
                  <c:v>10</c:v>
                </c:pt>
                <c:pt idx="3">
                  <c:v>5</c:v>
                </c:pt>
                <c:pt idx="4">
                  <c:v>0</c:v>
                </c:pt>
                <c:pt idx="5">
                  <c:v>-5</c:v>
                </c:pt>
                <c:pt idx="6">
                  <c:v>-10</c:v>
                </c:pt>
                <c:pt idx="7">
                  <c:v>-15</c:v>
                </c:pt>
                <c:pt idx="8">
                  <c:v>-20</c:v>
                </c:pt>
              </c:numCache>
            </c:numRef>
          </c:xVal>
          <c:yVal>
            <c:numRef>
              <c:f>Heizkurve!$O$8:$O$16</c:f>
              <c:numCache>
                <c:formatCode>0.00</c:formatCode>
                <c:ptCount val="9"/>
                <c:pt idx="0">
                  <c:v>22</c:v>
                </c:pt>
                <c:pt idx="1">
                  <c:v>28.988445359222723</c:v>
                </c:pt>
                <c:pt idx="2">
                  <c:v>33.759177099999597</c:v>
                </c:pt>
                <c:pt idx="3">
                  <c:v>38.041574237499546</c:v>
                </c:pt>
                <c:pt idx="4">
                  <c:v>41.994327848429293</c:v>
                </c:pt>
                <c:pt idx="5">
                  <c:v>45.75</c:v>
                </c:pt>
                <c:pt idx="6">
                  <c:v>49.5</c:v>
                </c:pt>
                <c:pt idx="7">
                  <c:v>53.25</c:v>
                </c:pt>
                <c:pt idx="8">
                  <c:v>57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E666-477B-AE17-B1A548955A8D}"/>
            </c:ext>
          </c:extLst>
        </c:ser>
        <c:ser>
          <c:idx val="6"/>
          <c:order val="6"/>
          <c:tx>
            <c:strRef>
              <c:f>Heizkurve!$P$7</c:f>
              <c:strCache>
                <c:ptCount val="1"/>
                <c:pt idx="0">
                  <c:v>VT+ 1,5</c:v>
                </c:pt>
              </c:strCache>
            </c:strRef>
          </c:tx>
          <c:spPr>
            <a:ln w="19050" cap="rnd">
              <a:solidFill>
                <a:schemeClr val="accent1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Heizkurve!$A$8:$A$16</c:f>
              <c:numCache>
                <c:formatCode>General</c:formatCode>
                <c:ptCount val="9"/>
                <c:pt idx="0">
                  <c:v>20</c:v>
                </c:pt>
                <c:pt idx="1">
                  <c:v>15</c:v>
                </c:pt>
                <c:pt idx="2">
                  <c:v>10</c:v>
                </c:pt>
                <c:pt idx="3">
                  <c:v>5</c:v>
                </c:pt>
                <c:pt idx="4">
                  <c:v>0</c:v>
                </c:pt>
                <c:pt idx="5">
                  <c:v>-5</c:v>
                </c:pt>
                <c:pt idx="6">
                  <c:v>-10</c:v>
                </c:pt>
                <c:pt idx="7">
                  <c:v>-15</c:v>
                </c:pt>
                <c:pt idx="8">
                  <c:v>-20</c:v>
                </c:pt>
              </c:numCache>
            </c:numRef>
          </c:xVal>
          <c:yVal>
            <c:numRef>
              <c:f>Heizkurve!$P$8:$P$16</c:f>
              <c:numCache>
                <c:formatCode>0.00</c:formatCode>
                <c:ptCount val="9"/>
                <c:pt idx="0">
                  <c:v>22.5</c:v>
                </c:pt>
                <c:pt idx="1">
                  <c:v>32.982668038834085</c:v>
                </c:pt>
                <c:pt idx="2">
                  <c:v>40.138765649999399</c:v>
                </c:pt>
                <c:pt idx="3">
                  <c:v>46.562361356249326</c:v>
                </c:pt>
                <c:pt idx="4">
                  <c:v>52.49149177264394</c:v>
                </c:pt>
                <c:pt idx="5">
                  <c:v>58.125</c:v>
                </c:pt>
                <c:pt idx="6">
                  <c:v>63.75</c:v>
                </c:pt>
                <c:pt idx="7">
                  <c:v>69.375</c:v>
                </c:pt>
                <c:pt idx="8">
                  <c:v>75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E666-477B-AE17-B1A548955A8D}"/>
            </c:ext>
          </c:extLst>
        </c:ser>
        <c:ser>
          <c:idx val="7"/>
          <c:order val="7"/>
          <c:tx>
            <c:strRef>
              <c:f>Heizkurve!$Q$7</c:f>
              <c:strCache>
                <c:ptCount val="1"/>
                <c:pt idx="0">
                  <c:v>VT+ 2,0</c:v>
                </c:pt>
              </c:strCache>
            </c:strRef>
          </c:tx>
          <c:spPr>
            <a:ln w="19050" cap="rnd">
              <a:solidFill>
                <a:srgbClr val="00B050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Heizkurve!$A$8:$A$16</c:f>
              <c:numCache>
                <c:formatCode>General</c:formatCode>
                <c:ptCount val="9"/>
                <c:pt idx="0">
                  <c:v>20</c:v>
                </c:pt>
                <c:pt idx="1">
                  <c:v>15</c:v>
                </c:pt>
                <c:pt idx="2">
                  <c:v>10</c:v>
                </c:pt>
                <c:pt idx="3">
                  <c:v>5</c:v>
                </c:pt>
                <c:pt idx="4">
                  <c:v>0</c:v>
                </c:pt>
                <c:pt idx="5">
                  <c:v>-5</c:v>
                </c:pt>
                <c:pt idx="6">
                  <c:v>-10</c:v>
                </c:pt>
                <c:pt idx="7">
                  <c:v>-15</c:v>
                </c:pt>
                <c:pt idx="8">
                  <c:v>-20</c:v>
                </c:pt>
              </c:numCache>
            </c:numRef>
          </c:xVal>
          <c:yVal>
            <c:numRef>
              <c:f>Heizkurve!$Q$8:$Q$16</c:f>
              <c:numCache>
                <c:formatCode>0.00</c:formatCode>
                <c:ptCount val="9"/>
                <c:pt idx="0">
                  <c:v>23</c:v>
                </c:pt>
                <c:pt idx="1">
                  <c:v>36.976890718445446</c:v>
                </c:pt>
                <c:pt idx="2">
                  <c:v>46.518354199999202</c:v>
                </c:pt>
                <c:pt idx="3">
                  <c:v>55.083148474999099</c:v>
                </c:pt>
                <c:pt idx="4">
                  <c:v>62.988655696858586</c:v>
                </c:pt>
                <c:pt idx="5">
                  <c:v>70.5</c:v>
                </c:pt>
                <c:pt idx="6">
                  <c:v>78</c:v>
                </c:pt>
                <c:pt idx="7">
                  <c:v>85.5</c:v>
                </c:pt>
                <c:pt idx="8">
                  <c:v>93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E666-477B-AE17-B1A548955A8D}"/>
            </c:ext>
          </c:extLst>
        </c:ser>
        <c:ser>
          <c:idx val="8"/>
          <c:order val="8"/>
          <c:tx>
            <c:strRef>
              <c:f>Heizkurve!$S$7</c:f>
              <c:strCache>
                <c:ptCount val="1"/>
                <c:pt idx="0">
                  <c:v>VT++ 0,5</c:v>
                </c:pt>
              </c:strCache>
            </c:strRef>
          </c:tx>
          <c:spPr>
            <a:ln w="12700" cap="rnd">
              <a:solidFill>
                <a:schemeClr val="bg1">
                  <a:lumMod val="50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Heizkurve!$A$8:$A$16</c:f>
              <c:numCache>
                <c:formatCode>General</c:formatCode>
                <c:ptCount val="9"/>
                <c:pt idx="0">
                  <c:v>20</c:v>
                </c:pt>
                <c:pt idx="1">
                  <c:v>15</c:v>
                </c:pt>
                <c:pt idx="2">
                  <c:v>10</c:v>
                </c:pt>
                <c:pt idx="3">
                  <c:v>5</c:v>
                </c:pt>
                <c:pt idx="4">
                  <c:v>0</c:v>
                </c:pt>
                <c:pt idx="5">
                  <c:v>-5</c:v>
                </c:pt>
                <c:pt idx="6">
                  <c:v>-10</c:v>
                </c:pt>
                <c:pt idx="7">
                  <c:v>-15</c:v>
                </c:pt>
                <c:pt idx="8">
                  <c:v>-20</c:v>
                </c:pt>
              </c:numCache>
            </c:numRef>
          </c:xVal>
          <c:yVal>
            <c:numRef>
              <c:f>Heizkurve!$S$8:$S$16</c:f>
              <c:numCache>
                <c:formatCode>0.00</c:formatCode>
                <c:ptCount val="9"/>
                <c:pt idx="0">
                  <c:v>23</c:v>
                </c:pt>
                <c:pt idx="1">
                  <c:v>26.461845459519196</c:v>
                </c:pt>
                <c:pt idx="2">
                  <c:v>28.845351013021109</c:v>
                </c:pt>
                <c:pt idx="3">
                  <c:v>30.995074274387981</c:v>
                </c:pt>
                <c:pt idx="4">
                  <c:v>32.989647988659847</c:v>
                </c:pt>
                <c:pt idx="5">
                  <c:v>34.875</c:v>
                </c:pt>
                <c:pt idx="6">
                  <c:v>36.75</c:v>
                </c:pt>
                <c:pt idx="7">
                  <c:v>38.625</c:v>
                </c:pt>
                <c:pt idx="8">
                  <c:v>40.5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E666-477B-AE17-B1A548955A8D}"/>
            </c:ext>
          </c:extLst>
        </c:ser>
        <c:ser>
          <c:idx val="9"/>
          <c:order val="9"/>
          <c:tx>
            <c:strRef>
              <c:f>Heizkurve!$T$7</c:f>
              <c:strCache>
                <c:ptCount val="1"/>
                <c:pt idx="0">
                  <c:v>VT++ 1,0</c:v>
                </c:pt>
              </c:strCache>
            </c:strRef>
          </c:tx>
          <c:spPr>
            <a:ln w="12700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Heizkurve!$A$8:$A$16</c:f>
              <c:numCache>
                <c:formatCode>General</c:formatCode>
                <c:ptCount val="9"/>
                <c:pt idx="0">
                  <c:v>20</c:v>
                </c:pt>
                <c:pt idx="1">
                  <c:v>15</c:v>
                </c:pt>
                <c:pt idx="2">
                  <c:v>10</c:v>
                </c:pt>
                <c:pt idx="3">
                  <c:v>5</c:v>
                </c:pt>
                <c:pt idx="4">
                  <c:v>0</c:v>
                </c:pt>
                <c:pt idx="5">
                  <c:v>-5</c:v>
                </c:pt>
                <c:pt idx="6">
                  <c:v>-10</c:v>
                </c:pt>
                <c:pt idx="7">
                  <c:v>-15</c:v>
                </c:pt>
                <c:pt idx="8">
                  <c:v>-20</c:v>
                </c:pt>
              </c:numCache>
            </c:numRef>
          </c:xVal>
          <c:yVal>
            <c:numRef>
              <c:f>Heizkurve!$T$8:$T$16</c:f>
              <c:numCache>
                <c:formatCode>0.00</c:formatCode>
                <c:ptCount val="9"/>
                <c:pt idx="0">
                  <c:v>24</c:v>
                </c:pt>
                <c:pt idx="1">
                  <c:v>30.923690919038393</c:v>
                </c:pt>
                <c:pt idx="2">
                  <c:v>35.690702026042224</c:v>
                </c:pt>
                <c:pt idx="3">
                  <c:v>39.990148548775956</c:v>
                </c:pt>
                <c:pt idx="4">
                  <c:v>43.979295977319694</c:v>
                </c:pt>
                <c:pt idx="5">
                  <c:v>47.75</c:v>
                </c:pt>
                <c:pt idx="6">
                  <c:v>51.5</c:v>
                </c:pt>
                <c:pt idx="7">
                  <c:v>55.25</c:v>
                </c:pt>
                <c:pt idx="8">
                  <c:v>59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E666-477B-AE17-B1A548955A8D}"/>
            </c:ext>
          </c:extLst>
        </c:ser>
        <c:ser>
          <c:idx val="10"/>
          <c:order val="10"/>
          <c:tx>
            <c:strRef>
              <c:f>Heizkurve!$U$7</c:f>
              <c:strCache>
                <c:ptCount val="1"/>
                <c:pt idx="0">
                  <c:v>VT++ 1,5</c:v>
                </c:pt>
              </c:strCache>
            </c:strRef>
          </c:tx>
          <c:spPr>
            <a:ln w="12700" cap="rnd">
              <a:solidFill>
                <a:schemeClr val="accent1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Heizkurve!$A$8:$A$16</c:f>
              <c:numCache>
                <c:formatCode>General</c:formatCode>
                <c:ptCount val="9"/>
                <c:pt idx="0">
                  <c:v>20</c:v>
                </c:pt>
                <c:pt idx="1">
                  <c:v>15</c:v>
                </c:pt>
                <c:pt idx="2">
                  <c:v>10</c:v>
                </c:pt>
                <c:pt idx="3">
                  <c:v>5</c:v>
                </c:pt>
                <c:pt idx="4">
                  <c:v>0</c:v>
                </c:pt>
                <c:pt idx="5">
                  <c:v>-5</c:v>
                </c:pt>
                <c:pt idx="6">
                  <c:v>-10</c:v>
                </c:pt>
                <c:pt idx="7">
                  <c:v>-15</c:v>
                </c:pt>
                <c:pt idx="8">
                  <c:v>-20</c:v>
                </c:pt>
              </c:numCache>
            </c:numRef>
          </c:xVal>
          <c:yVal>
            <c:numRef>
              <c:f>Heizkurve!$U$8:$U$16</c:f>
              <c:numCache>
                <c:formatCode>0.00</c:formatCode>
                <c:ptCount val="9"/>
                <c:pt idx="0">
                  <c:v>25</c:v>
                </c:pt>
                <c:pt idx="1">
                  <c:v>35.385536378557596</c:v>
                </c:pt>
                <c:pt idx="2">
                  <c:v>42.536053039063333</c:v>
                </c:pt>
                <c:pt idx="3">
                  <c:v>48.985222823163937</c:v>
                </c:pt>
                <c:pt idx="4">
                  <c:v>54.968943965979541</c:v>
                </c:pt>
                <c:pt idx="5">
                  <c:v>60.625</c:v>
                </c:pt>
                <c:pt idx="6">
                  <c:v>66.25</c:v>
                </c:pt>
                <c:pt idx="7">
                  <c:v>71.875</c:v>
                </c:pt>
                <c:pt idx="8">
                  <c:v>77.5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E666-477B-AE17-B1A548955A8D}"/>
            </c:ext>
          </c:extLst>
        </c:ser>
        <c:ser>
          <c:idx val="11"/>
          <c:order val="11"/>
          <c:tx>
            <c:strRef>
              <c:f>Heizkurve!$V$7</c:f>
              <c:strCache>
                <c:ptCount val="1"/>
                <c:pt idx="0">
                  <c:v>VT++ 2,0</c:v>
                </c:pt>
              </c:strCache>
            </c:strRef>
          </c:tx>
          <c:spPr>
            <a:ln w="12700" cap="rnd">
              <a:solidFill>
                <a:srgbClr val="00B050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Heizkurve!$A$8:$A$16</c:f>
              <c:numCache>
                <c:formatCode>General</c:formatCode>
                <c:ptCount val="9"/>
                <c:pt idx="0">
                  <c:v>20</c:v>
                </c:pt>
                <c:pt idx="1">
                  <c:v>15</c:v>
                </c:pt>
                <c:pt idx="2">
                  <c:v>10</c:v>
                </c:pt>
                <c:pt idx="3">
                  <c:v>5</c:v>
                </c:pt>
                <c:pt idx="4">
                  <c:v>0</c:v>
                </c:pt>
                <c:pt idx="5">
                  <c:v>-5</c:v>
                </c:pt>
                <c:pt idx="6">
                  <c:v>-10</c:v>
                </c:pt>
                <c:pt idx="7">
                  <c:v>-15</c:v>
                </c:pt>
                <c:pt idx="8">
                  <c:v>-20</c:v>
                </c:pt>
              </c:numCache>
            </c:numRef>
          </c:xVal>
          <c:yVal>
            <c:numRef>
              <c:f>Heizkurve!$V$8:$V$16</c:f>
              <c:numCache>
                <c:formatCode>0.00</c:formatCode>
                <c:ptCount val="9"/>
                <c:pt idx="0">
                  <c:v>26</c:v>
                </c:pt>
                <c:pt idx="1">
                  <c:v>39.847381838076792</c:v>
                </c:pt>
                <c:pt idx="2">
                  <c:v>49.381404052084449</c:v>
                </c:pt>
                <c:pt idx="3">
                  <c:v>57.980297097551912</c:v>
                </c:pt>
                <c:pt idx="4">
                  <c:v>65.958591954639388</c:v>
                </c:pt>
                <c:pt idx="5">
                  <c:v>73.5</c:v>
                </c:pt>
                <c:pt idx="6">
                  <c:v>81</c:v>
                </c:pt>
                <c:pt idx="7">
                  <c:v>88.5</c:v>
                </c:pt>
                <c:pt idx="8">
                  <c:v>96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8-E666-477B-AE17-B1A548955A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0477112"/>
        <c:axId val="570477768"/>
      </c:scatterChart>
      <c:valAx>
        <c:axId val="570477112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Außen Temperatur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0477768"/>
        <c:crosses val="autoZero"/>
        <c:crossBetween val="midCat"/>
      </c:valAx>
      <c:valAx>
        <c:axId val="570477768"/>
        <c:scaling>
          <c:orientation val="minMax"/>
          <c:max val="100"/>
          <c:min val="20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Vorlauf</a:t>
                </a:r>
                <a:r>
                  <a:rPr lang="de-DE" baseline="0"/>
                  <a:t> Temperatur</a:t>
                </a:r>
                <a:endParaRPr lang="de-DE"/>
              </a:p>
            </c:rich>
          </c:tx>
          <c:layout>
            <c:manualLayout>
              <c:xMode val="edge"/>
              <c:yMode val="edge"/>
              <c:x val="1.2390385412349773E-2"/>
              <c:y val="0.384974791820087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0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0477112"/>
        <c:crossesAt val="25"/>
        <c:crossBetween val="midCat"/>
        <c:majorUnit val="5"/>
        <c:minorUnit val="1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3499917115623705"/>
          <c:y val="0.11210974527464643"/>
          <c:w val="0.51772095593313983"/>
          <c:h val="0.10614173228346457"/>
        </c:manualLayout>
      </c:layout>
      <c:overlay val="0"/>
      <c:spPr>
        <a:solidFill>
          <a:schemeClr val="bg1"/>
        </a:solidFill>
        <a:ln>
          <a:solidFill>
            <a:schemeClr val="bg1">
              <a:lumMod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18</xdr:row>
      <xdr:rowOff>19050</xdr:rowOff>
    </xdr:from>
    <xdr:to>
      <xdr:col>19</xdr:col>
      <xdr:colOff>352424</xdr:colOff>
      <xdr:row>46</xdr:row>
      <xdr:rowOff>1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id="{B7E9498C-C234-AA01-E95D-16DF96FB2AE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</xdr:colOff>
      <xdr:row>19</xdr:row>
      <xdr:rowOff>28575</xdr:rowOff>
    </xdr:from>
    <xdr:to>
      <xdr:col>13</xdr:col>
      <xdr:colOff>542925</xdr:colOff>
      <xdr:row>46</xdr:row>
      <xdr:rowOff>57150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6C452B60-AE59-8102-7D9F-DB8527EE508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20</xdr:row>
      <xdr:rowOff>14286</xdr:rowOff>
    </xdr:from>
    <xdr:to>
      <xdr:col>24</xdr:col>
      <xdr:colOff>0</xdr:colOff>
      <xdr:row>35</xdr:row>
      <xdr:rowOff>190499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A571C862-C323-1EDD-6096-F90B24AEF98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24</xdr:col>
      <xdr:colOff>33337</xdr:colOff>
      <xdr:row>1</xdr:row>
      <xdr:rowOff>4762</xdr:rowOff>
    </xdr:from>
    <xdr:to>
      <xdr:col>30</xdr:col>
      <xdr:colOff>33337</xdr:colOff>
      <xdr:row>16</xdr:row>
      <xdr:rowOff>171450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id="{EA83DA84-FBBA-C658-2B40-C5EF4660163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0</xdr:colOff>
      <xdr:row>1</xdr:row>
      <xdr:rowOff>9525</xdr:rowOff>
    </xdr:from>
    <xdr:to>
      <xdr:col>24</xdr:col>
      <xdr:colOff>0</xdr:colOff>
      <xdr:row>16</xdr:row>
      <xdr:rowOff>180975</xdr:rowOff>
    </xdr:to>
    <xdr:graphicFrame macro="">
      <xdr:nvGraphicFramePr>
        <xdr:cNvPr id="7" name="Diagramm 6">
          <a:extLst>
            <a:ext uri="{FF2B5EF4-FFF2-40B4-BE49-F238E27FC236}">
              <a16:creationId xmlns:a16="http://schemas.microsoft.com/office/drawing/2014/main" id="{E5CA57C6-A0B0-487B-AE95-9CF99F4758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17</xdr:row>
      <xdr:rowOff>28575</xdr:rowOff>
    </xdr:from>
    <xdr:to>
      <xdr:col>21</xdr:col>
      <xdr:colOff>495300</xdr:colOff>
      <xdr:row>44</xdr:row>
      <xdr:rowOff>161925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94581C46-F865-4AC0-ADB2-0521FBA9FB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304800</xdr:colOff>
      <xdr:row>24</xdr:row>
      <xdr:rowOff>142875</xdr:rowOff>
    </xdr:from>
    <xdr:to>
      <xdr:col>21</xdr:col>
      <xdr:colOff>150450</xdr:colOff>
      <xdr:row>28</xdr:row>
      <xdr:rowOff>100875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5B08140-7C17-D960-734A-2159E84F85E2}"/>
            </a:ext>
          </a:extLst>
        </xdr:cNvPr>
        <xdr:cNvSpPr txBox="1"/>
      </xdr:nvSpPr>
      <xdr:spPr>
        <a:xfrm>
          <a:off x="9591675" y="4714875"/>
          <a:ext cx="360000" cy="720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72000" bIns="72000" rtlCol="0" anchor="ctr" anchorCtr="0"/>
        <a:lstStyle/>
        <a:p>
          <a:r>
            <a:rPr lang="de-DE" sz="1100"/>
            <a:t>22</a:t>
          </a:r>
        </a:p>
        <a:p>
          <a:r>
            <a:rPr lang="de-DE" sz="1100"/>
            <a:t>21</a:t>
          </a:r>
        </a:p>
        <a:p>
          <a:r>
            <a:rPr lang="de-DE" sz="1100"/>
            <a:t>20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98A190-607F-4321-B31A-2857CA643BE7}">
  <sheetPr>
    <pageSetUpPr fitToPage="1"/>
  </sheetPr>
  <dimension ref="A2:Z21"/>
  <sheetViews>
    <sheetView tabSelected="1" workbookViewId="0">
      <selection activeCell="L17" sqref="L17:T17"/>
    </sheetView>
  </sheetViews>
  <sheetFormatPr baseColWidth="10" defaultRowHeight="15" x14ac:dyDescent="0.25"/>
  <cols>
    <col min="1" max="2" width="7.7109375" customWidth="1"/>
    <col min="3" max="21" width="5.7109375" customWidth="1"/>
    <col min="22" max="22" width="2.7109375" customWidth="1"/>
    <col min="23" max="23" width="5.7109375" customWidth="1"/>
    <col min="24" max="24" width="2.7109375" customWidth="1"/>
    <col min="25" max="25" width="5.7109375" customWidth="1"/>
    <col min="26" max="26" width="7.7109375" customWidth="1"/>
  </cols>
  <sheetData>
    <row r="2" spans="1:26" x14ac:dyDescent="0.25">
      <c r="A2" s="37" t="s">
        <v>49</v>
      </c>
      <c r="B2" s="37"/>
      <c r="C2" s="74" t="s">
        <v>50</v>
      </c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W2" s="50" t="s">
        <v>44</v>
      </c>
      <c r="X2" s="51"/>
      <c r="Y2" s="51"/>
      <c r="Z2" s="18"/>
    </row>
    <row r="3" spans="1:26" x14ac:dyDescent="0.25">
      <c r="A3" s="71"/>
      <c r="B3" s="71"/>
      <c r="C3" s="71"/>
    </row>
    <row r="4" spans="1:26" x14ac:dyDescent="0.25">
      <c r="A4" s="8"/>
      <c r="B4" s="19" t="s">
        <v>38</v>
      </c>
      <c r="C4" s="17" t="s">
        <v>21</v>
      </c>
      <c r="D4" s="2">
        <v>2006</v>
      </c>
      <c r="E4" s="2">
        <v>2007</v>
      </c>
      <c r="F4" s="2">
        <v>2008</v>
      </c>
      <c r="G4" s="2">
        <v>2009</v>
      </c>
      <c r="H4" s="7">
        <v>2010</v>
      </c>
      <c r="I4" s="2">
        <v>2011</v>
      </c>
      <c r="J4" s="7">
        <v>2012</v>
      </c>
      <c r="K4" s="2">
        <v>2013</v>
      </c>
      <c r="L4" s="7">
        <v>2014</v>
      </c>
      <c r="M4" s="2">
        <v>2015</v>
      </c>
      <c r="N4" s="7">
        <v>2016</v>
      </c>
      <c r="O4" s="7">
        <v>2017</v>
      </c>
      <c r="P4" s="7">
        <v>2018</v>
      </c>
      <c r="Q4" s="7">
        <v>2019</v>
      </c>
      <c r="R4" s="7">
        <v>2020</v>
      </c>
      <c r="S4" s="7">
        <v>2021</v>
      </c>
      <c r="T4" s="7">
        <v>2022</v>
      </c>
      <c r="U4" s="7">
        <v>2023</v>
      </c>
      <c r="W4" s="47" t="s">
        <v>35</v>
      </c>
      <c r="X4" s="25"/>
      <c r="Y4" s="2">
        <v>5</v>
      </c>
      <c r="Z4" s="24" t="s">
        <v>52</v>
      </c>
    </row>
    <row r="5" spans="1:26" x14ac:dyDescent="0.25">
      <c r="A5" s="43" t="s">
        <v>23</v>
      </c>
      <c r="B5" s="42">
        <v>12</v>
      </c>
      <c r="C5" s="34">
        <f t="shared" ref="C5:C16" si="0">AVERAGE(D5:U5)</f>
        <v>1.4770588235294118</v>
      </c>
      <c r="D5" s="32">
        <v>2.1</v>
      </c>
      <c r="E5" s="32">
        <v>0.3</v>
      </c>
      <c r="F5" s="7">
        <v>0.2</v>
      </c>
      <c r="G5" s="7">
        <v>0.11</v>
      </c>
      <c r="H5" s="7">
        <v>-2.7</v>
      </c>
      <c r="I5" s="7">
        <v>3.5</v>
      </c>
      <c r="J5" s="7">
        <v>1.1000000000000001</v>
      </c>
      <c r="K5" s="7">
        <v>1.4</v>
      </c>
      <c r="L5" s="7">
        <v>2.8</v>
      </c>
      <c r="M5" s="7">
        <v>3.9</v>
      </c>
      <c r="N5" s="7">
        <v>0.4</v>
      </c>
      <c r="O5" s="7">
        <v>1.5</v>
      </c>
      <c r="P5" s="7">
        <v>3</v>
      </c>
      <c r="Q5" s="7">
        <v>2.2000000000000002</v>
      </c>
      <c r="R5" s="7">
        <v>1.4</v>
      </c>
      <c r="S5" s="7">
        <v>2.2999999999999998</v>
      </c>
      <c r="T5" s="7">
        <v>1.6</v>
      </c>
      <c r="U5" s="7"/>
      <c r="W5" s="48">
        <f t="shared" ref="W5:W16" si="1">(T_Max-T_Min)/2*(1+COS((B5+T_delta)/6*PI()))</f>
        <v>1.2392650149939408</v>
      </c>
      <c r="X5" s="25"/>
      <c r="Y5" s="2">
        <v>18.5</v>
      </c>
      <c r="Z5" s="24" t="s">
        <v>20</v>
      </c>
    </row>
    <row r="6" spans="1:26" x14ac:dyDescent="0.25">
      <c r="A6" s="43" t="s">
        <v>24</v>
      </c>
      <c r="B6" s="42">
        <v>11</v>
      </c>
      <c r="C6" s="34">
        <f t="shared" si="0"/>
        <v>4.4176470588235288</v>
      </c>
      <c r="D6" s="32">
        <v>5.2</v>
      </c>
      <c r="E6" s="32">
        <v>2.1</v>
      </c>
      <c r="F6" s="7">
        <v>3.6</v>
      </c>
      <c r="G6" s="7">
        <v>6</v>
      </c>
      <c r="H6" s="7">
        <v>4.5</v>
      </c>
      <c r="I6" s="7">
        <v>3</v>
      </c>
      <c r="J6" s="7">
        <v>5</v>
      </c>
      <c r="K6" s="7">
        <v>4</v>
      </c>
      <c r="L6" s="7">
        <v>5.5</v>
      </c>
      <c r="M6" s="7">
        <v>6.6</v>
      </c>
      <c r="N6" s="7">
        <v>3.4</v>
      </c>
      <c r="O6" s="7">
        <v>4.3</v>
      </c>
      <c r="P6" s="7">
        <v>4</v>
      </c>
      <c r="Q6" s="7">
        <v>4.9000000000000004</v>
      </c>
      <c r="R6" s="7">
        <v>4.7</v>
      </c>
      <c r="S6" s="7">
        <v>2.8</v>
      </c>
      <c r="T6" s="7">
        <v>5.5</v>
      </c>
      <c r="U6" s="7"/>
      <c r="W6" s="48">
        <f t="shared" si="1"/>
        <v>4.6250000000000071</v>
      </c>
      <c r="X6" s="25"/>
      <c r="Y6" s="2">
        <v>0</v>
      </c>
      <c r="Z6" s="24" t="s">
        <v>22</v>
      </c>
    </row>
    <row r="7" spans="1:26" x14ac:dyDescent="0.25">
      <c r="A7" s="43" t="s">
        <v>25</v>
      </c>
      <c r="B7" s="42">
        <v>10</v>
      </c>
      <c r="C7" s="34">
        <f t="shared" si="0"/>
        <v>9.235294117647058</v>
      </c>
      <c r="D7" s="32">
        <v>11.1</v>
      </c>
      <c r="E7" s="32">
        <v>7.7</v>
      </c>
      <c r="F7" s="7">
        <v>8.6</v>
      </c>
      <c r="G7" s="7">
        <v>8.1</v>
      </c>
      <c r="H7" s="7">
        <v>7.4</v>
      </c>
      <c r="I7" s="7">
        <v>8.1999999999999993</v>
      </c>
      <c r="J7" s="7">
        <v>8.4</v>
      </c>
      <c r="K7" s="7">
        <v>9.9</v>
      </c>
      <c r="L7" s="7">
        <v>11.3</v>
      </c>
      <c r="M7" s="7">
        <v>8.1999999999999993</v>
      </c>
      <c r="N7" s="7">
        <v>8</v>
      </c>
      <c r="O7" s="7">
        <v>10</v>
      </c>
      <c r="P7" s="7">
        <v>9.8000000000000007</v>
      </c>
      <c r="Q7" s="7">
        <v>10.5</v>
      </c>
      <c r="R7" s="7">
        <v>9.1999999999999993</v>
      </c>
      <c r="S7" s="7">
        <v>8.3000000000000007</v>
      </c>
      <c r="T7" s="7">
        <v>12.3</v>
      </c>
      <c r="U7" s="7"/>
      <c r="W7" s="48">
        <f t="shared" si="1"/>
        <v>9.2500000000000018</v>
      </c>
      <c r="X7" s="25"/>
    </row>
    <row r="8" spans="1:26" x14ac:dyDescent="0.25">
      <c r="A8" s="30" t="s">
        <v>26</v>
      </c>
      <c r="B8" s="6">
        <v>9</v>
      </c>
      <c r="C8" s="34">
        <f t="shared" si="0"/>
        <v>13.611764705882353</v>
      </c>
      <c r="D8" s="32">
        <v>15.7</v>
      </c>
      <c r="E8" s="32">
        <v>11.8</v>
      </c>
      <c r="F8" s="7">
        <v>11.7</v>
      </c>
      <c r="G8" s="7">
        <v>14.5</v>
      </c>
      <c r="H8" s="7">
        <v>11.4</v>
      </c>
      <c r="I8" s="7">
        <v>15.1</v>
      </c>
      <c r="J8" s="7">
        <v>13.4</v>
      </c>
      <c r="K8" s="7">
        <v>13.3</v>
      </c>
      <c r="L8" s="7">
        <v>13.9</v>
      </c>
      <c r="M8" s="7">
        <v>12.8</v>
      </c>
      <c r="N8" s="7">
        <v>15.6</v>
      </c>
      <c r="O8" s="7">
        <v>12.1</v>
      </c>
      <c r="P8" s="7">
        <v>14.9</v>
      </c>
      <c r="Q8" s="7">
        <v>13.5</v>
      </c>
      <c r="R8" s="7">
        <v>14.2</v>
      </c>
      <c r="S8" s="7">
        <v>14.6</v>
      </c>
      <c r="T8" s="7">
        <v>12.9</v>
      </c>
      <c r="U8" s="7"/>
      <c r="W8" s="48">
        <f t="shared" si="1"/>
        <v>13.874999999999998</v>
      </c>
      <c r="X8" s="25"/>
    </row>
    <row r="9" spans="1:26" x14ac:dyDescent="0.25">
      <c r="A9" s="30" t="s">
        <v>27</v>
      </c>
      <c r="B9" s="6">
        <v>8</v>
      </c>
      <c r="C9" s="34">
        <f t="shared" si="0"/>
        <v>17.876470588235293</v>
      </c>
      <c r="D9" s="32">
        <v>14.6</v>
      </c>
      <c r="E9" s="32">
        <v>16.5</v>
      </c>
      <c r="F9" s="7">
        <v>17.3</v>
      </c>
      <c r="G9" s="7">
        <v>18.5</v>
      </c>
      <c r="H9" s="7">
        <v>16.399999999999999</v>
      </c>
      <c r="I9" s="7">
        <v>18.600000000000001</v>
      </c>
      <c r="J9" s="7">
        <v>18.7</v>
      </c>
      <c r="K9" s="7">
        <v>17.5</v>
      </c>
      <c r="L9" s="7">
        <v>16</v>
      </c>
      <c r="M9" s="7">
        <v>20.2</v>
      </c>
      <c r="N9" s="7">
        <v>17.8</v>
      </c>
      <c r="O9" s="7">
        <v>18.600000000000001</v>
      </c>
      <c r="P9" s="7">
        <v>19.899999999999999</v>
      </c>
      <c r="Q9" s="7">
        <v>18.600000000000001</v>
      </c>
      <c r="R9" s="7">
        <v>18.8</v>
      </c>
      <c r="S9" s="7">
        <v>16.399999999999999</v>
      </c>
      <c r="T9" s="7">
        <v>19.5</v>
      </c>
      <c r="U9" s="7"/>
      <c r="W9" s="48">
        <f t="shared" si="1"/>
        <v>17.26073498500606</v>
      </c>
      <c r="X9" s="25"/>
    </row>
    <row r="10" spans="1:26" x14ac:dyDescent="0.25">
      <c r="A10" s="30" t="s">
        <v>28</v>
      </c>
      <c r="B10" s="6">
        <v>7</v>
      </c>
      <c r="C10" s="34">
        <f t="shared" si="0"/>
        <v>18.670588235294119</v>
      </c>
      <c r="D10" s="32">
        <v>21</v>
      </c>
      <c r="E10" s="32">
        <v>17.7</v>
      </c>
      <c r="F10" s="7">
        <v>17.600000000000001</v>
      </c>
      <c r="G10" s="7">
        <v>17.7</v>
      </c>
      <c r="H10" s="7">
        <v>19.399999999999999</v>
      </c>
      <c r="I10" s="7">
        <v>16</v>
      </c>
      <c r="J10" s="7">
        <v>17.899999999999999</v>
      </c>
      <c r="K10" s="7">
        <v>19.8</v>
      </c>
      <c r="L10" s="7">
        <v>18.3</v>
      </c>
      <c r="M10" s="7">
        <v>20.8</v>
      </c>
      <c r="N10" s="7">
        <v>18.8</v>
      </c>
      <c r="O10" s="7">
        <v>18.600000000000001</v>
      </c>
      <c r="P10" s="7">
        <v>19.100000000000001</v>
      </c>
      <c r="Q10" s="7">
        <v>18.899999999999999</v>
      </c>
      <c r="R10" s="7">
        <v>18.5</v>
      </c>
      <c r="S10" s="7">
        <v>17.600000000000001</v>
      </c>
      <c r="T10" s="7">
        <v>19.7</v>
      </c>
      <c r="U10" s="7"/>
      <c r="W10" s="48">
        <f t="shared" si="1"/>
        <v>18.5</v>
      </c>
      <c r="X10" s="25"/>
    </row>
    <row r="11" spans="1:26" x14ac:dyDescent="0.25">
      <c r="A11" s="30" t="s">
        <v>29</v>
      </c>
      <c r="B11" s="6">
        <v>6</v>
      </c>
      <c r="C11" s="34">
        <f t="shared" si="0"/>
        <v>17.147058823529409</v>
      </c>
      <c r="D11" s="32">
        <v>16.8</v>
      </c>
      <c r="E11" s="32">
        <v>17.5</v>
      </c>
      <c r="F11" s="7">
        <v>17.3</v>
      </c>
      <c r="G11" s="7">
        <v>15.3</v>
      </c>
      <c r="H11" s="7">
        <v>16.2</v>
      </c>
      <c r="I11" s="7">
        <v>16.5</v>
      </c>
      <c r="J11" s="7">
        <v>17.100000000000001</v>
      </c>
      <c r="K11" s="7">
        <v>15.6</v>
      </c>
      <c r="L11" s="7">
        <v>17</v>
      </c>
      <c r="M11" s="7">
        <v>17</v>
      </c>
      <c r="N11" s="7">
        <v>16.7</v>
      </c>
      <c r="O11" s="7">
        <v>18.7</v>
      </c>
      <c r="P11" s="7">
        <v>17.399999999999999</v>
      </c>
      <c r="Q11" s="7">
        <v>19.2</v>
      </c>
      <c r="R11" s="7">
        <v>16</v>
      </c>
      <c r="S11" s="7">
        <v>18.399999999999999</v>
      </c>
      <c r="T11" s="7">
        <v>18.8</v>
      </c>
      <c r="U11" s="7"/>
      <c r="W11" s="48">
        <f t="shared" si="1"/>
        <v>17.260734985006057</v>
      </c>
      <c r="X11" s="25"/>
    </row>
    <row r="12" spans="1:26" x14ac:dyDescent="0.25">
      <c r="A12" s="30" t="s">
        <v>30</v>
      </c>
      <c r="B12" s="6">
        <v>5</v>
      </c>
      <c r="C12" s="34">
        <f t="shared" si="0"/>
        <v>13.064705882352941</v>
      </c>
      <c r="D12" s="32">
        <v>12.8</v>
      </c>
      <c r="E12" s="32">
        <v>14.4</v>
      </c>
      <c r="F12" s="7">
        <v>14.5</v>
      </c>
      <c r="G12" s="7">
        <v>14.1</v>
      </c>
      <c r="H12" s="7">
        <v>11</v>
      </c>
      <c r="I12" s="7">
        <v>14.1</v>
      </c>
      <c r="J12" s="7">
        <v>14.2</v>
      </c>
      <c r="K12" s="7">
        <v>11.3</v>
      </c>
      <c r="L12" s="7">
        <v>12.3</v>
      </c>
      <c r="M12" s="7">
        <v>13.3</v>
      </c>
      <c r="N12" s="7">
        <v>12.9</v>
      </c>
      <c r="O12" s="7">
        <v>13.9</v>
      </c>
      <c r="P12" s="7">
        <v>15.7</v>
      </c>
      <c r="Q12" s="7">
        <v>10.5</v>
      </c>
      <c r="R12" s="7">
        <v>12.1</v>
      </c>
      <c r="S12" s="7">
        <v>10.3</v>
      </c>
      <c r="T12" s="7">
        <v>14.7</v>
      </c>
      <c r="U12" s="7"/>
      <c r="W12" s="48">
        <f t="shared" si="1"/>
        <v>13.875</v>
      </c>
      <c r="X12" s="25"/>
    </row>
    <row r="13" spans="1:26" x14ac:dyDescent="0.25">
      <c r="A13" s="43" t="s">
        <v>31</v>
      </c>
      <c r="B13" s="42">
        <v>4</v>
      </c>
      <c r="C13" s="34">
        <f>AVERAGE(D13:U13)</f>
        <v>9.0529411764705898</v>
      </c>
      <c r="D13" s="32">
        <v>8</v>
      </c>
      <c r="E13" s="32">
        <v>11.1</v>
      </c>
      <c r="F13" s="7">
        <v>8.1</v>
      </c>
      <c r="G13" s="7">
        <v>11.1</v>
      </c>
      <c r="H13" s="7">
        <v>8.1999999999999993</v>
      </c>
      <c r="I13" s="7">
        <v>10.9</v>
      </c>
      <c r="J13" s="7">
        <v>8.5</v>
      </c>
      <c r="K13" s="7">
        <v>8.5</v>
      </c>
      <c r="L13" s="7">
        <v>10.199999999999999</v>
      </c>
      <c r="M13" s="7">
        <v>8.4</v>
      </c>
      <c r="N13" s="7">
        <v>8.1</v>
      </c>
      <c r="O13" s="7">
        <v>7.2</v>
      </c>
      <c r="P13" s="7">
        <v>12.5</v>
      </c>
      <c r="Q13" s="7">
        <v>9.5</v>
      </c>
      <c r="R13" s="7">
        <v>10.3</v>
      </c>
      <c r="S13" s="7">
        <v>6</v>
      </c>
      <c r="T13" s="7">
        <v>7.3</v>
      </c>
      <c r="U13" s="7"/>
      <c r="W13" s="48">
        <f t="shared" si="1"/>
        <v>9.2499999999999982</v>
      </c>
      <c r="X13" s="25"/>
    </row>
    <row r="14" spans="1:26" x14ac:dyDescent="0.25">
      <c r="A14" s="43" t="s">
        <v>32</v>
      </c>
      <c r="B14" s="42">
        <v>3</v>
      </c>
      <c r="C14" s="34">
        <f t="shared" si="0"/>
        <v>4.3852941176470583</v>
      </c>
      <c r="D14" s="32">
        <v>1.6</v>
      </c>
      <c r="E14" s="32">
        <v>5.0999999999999996</v>
      </c>
      <c r="F14" s="7">
        <v>4.2</v>
      </c>
      <c r="G14" s="7">
        <v>3.45</v>
      </c>
      <c r="H14" s="7">
        <v>3.6</v>
      </c>
      <c r="I14" s="7">
        <v>4.7</v>
      </c>
      <c r="J14" s="7">
        <v>6.2</v>
      </c>
      <c r="K14" s="7">
        <v>1.3</v>
      </c>
      <c r="L14" s="7">
        <v>6.3</v>
      </c>
      <c r="M14" s="7">
        <v>5</v>
      </c>
      <c r="N14" s="7">
        <v>3.8</v>
      </c>
      <c r="O14" s="7">
        <v>7</v>
      </c>
      <c r="P14" s="7">
        <v>2.8</v>
      </c>
      <c r="Q14" s="7">
        <v>6.1</v>
      </c>
      <c r="R14" s="7">
        <v>4.9000000000000004</v>
      </c>
      <c r="S14" s="7">
        <v>4</v>
      </c>
      <c r="T14" s="7">
        <v>4.5</v>
      </c>
      <c r="U14" s="7"/>
      <c r="W14" s="48">
        <f t="shared" si="1"/>
        <v>4.6249999999999956</v>
      </c>
      <c r="X14" s="25"/>
    </row>
    <row r="15" spans="1:26" x14ac:dyDescent="0.25">
      <c r="A15" s="43" t="s">
        <v>33</v>
      </c>
      <c r="B15" s="42">
        <v>2</v>
      </c>
      <c r="C15" s="34">
        <f t="shared" si="0"/>
        <v>1.0652941176470587</v>
      </c>
      <c r="D15" s="32">
        <v>-1.4</v>
      </c>
      <c r="E15" s="32">
        <v>3.9</v>
      </c>
      <c r="F15" s="7">
        <v>2.9</v>
      </c>
      <c r="G15" s="7">
        <v>-1.1000000000000001</v>
      </c>
      <c r="H15" s="7">
        <v>-0.39</v>
      </c>
      <c r="I15" s="7">
        <v>0.9</v>
      </c>
      <c r="J15" s="7">
        <v>-4.7</v>
      </c>
      <c r="K15" s="7">
        <v>-1.8</v>
      </c>
      <c r="L15" s="7">
        <v>3.4</v>
      </c>
      <c r="M15" s="7">
        <v>-1.4</v>
      </c>
      <c r="N15" s="7">
        <v>3.9</v>
      </c>
      <c r="O15" s="7">
        <v>2.8</v>
      </c>
      <c r="P15" s="7">
        <v>-2.7</v>
      </c>
      <c r="Q15" s="7">
        <v>2.4</v>
      </c>
      <c r="R15" s="7">
        <v>5.0999999999999996</v>
      </c>
      <c r="S15" s="7">
        <v>2.4</v>
      </c>
      <c r="T15" s="7">
        <v>3.9</v>
      </c>
      <c r="U15" s="7"/>
      <c r="W15" s="48">
        <f t="shared" si="1"/>
        <v>1.239265014993943</v>
      </c>
      <c r="X15" s="25"/>
    </row>
    <row r="16" spans="1:26" x14ac:dyDescent="0.25">
      <c r="A16" s="43" t="s">
        <v>34</v>
      </c>
      <c r="B16" s="42">
        <v>1</v>
      </c>
      <c r="C16" s="34">
        <f t="shared" si="0"/>
        <v>0.23117647058823532</v>
      </c>
      <c r="D16" s="32">
        <v>-3.7</v>
      </c>
      <c r="E16" s="32">
        <v>4.0999999999999996</v>
      </c>
      <c r="F16" s="7">
        <v>2.6</v>
      </c>
      <c r="G16" s="7">
        <v>-4</v>
      </c>
      <c r="H16" s="7">
        <v>-3.07</v>
      </c>
      <c r="I16" s="7">
        <v>-0.2</v>
      </c>
      <c r="J16" s="7">
        <v>1.1000000000000001</v>
      </c>
      <c r="K16" s="7">
        <v>0.1</v>
      </c>
      <c r="L16" s="7">
        <v>2.2000000000000002</v>
      </c>
      <c r="M16" s="7">
        <v>1.6</v>
      </c>
      <c r="N16" s="7">
        <v>1.5</v>
      </c>
      <c r="O16" s="7">
        <v>-5</v>
      </c>
      <c r="P16" s="7">
        <v>4</v>
      </c>
      <c r="Q16" s="7">
        <v>-0.5</v>
      </c>
      <c r="R16" s="7">
        <v>2</v>
      </c>
      <c r="S16" s="7">
        <v>-0.3</v>
      </c>
      <c r="T16" s="7">
        <v>1.5</v>
      </c>
      <c r="U16" s="7"/>
      <c r="W16" s="48">
        <f t="shared" si="1"/>
        <v>0</v>
      </c>
      <c r="X16" s="25"/>
    </row>
    <row r="17" spans="1:24" x14ac:dyDescent="0.25">
      <c r="A17" s="36" t="s">
        <v>56</v>
      </c>
      <c r="B17" s="36"/>
      <c r="C17" s="35">
        <f>SUM(C5:C7,C13:C16)/7</f>
        <v>4.2663865546218487</v>
      </c>
      <c r="D17" s="31">
        <f t="shared" ref="D17:S17" si="2">SUM(D5:D7,D13:D16)/7</f>
        <v>3.2714285714285718</v>
      </c>
      <c r="E17" s="31">
        <f>SUM(E5:E7,E13:E16)/7</f>
        <v>4.8999999999999995</v>
      </c>
      <c r="F17" s="31">
        <f t="shared" si="2"/>
        <v>4.3142857142857141</v>
      </c>
      <c r="G17" s="31">
        <f t="shared" si="2"/>
        <v>3.38</v>
      </c>
      <c r="H17" s="31">
        <f t="shared" si="2"/>
        <v>2.5057142857142858</v>
      </c>
      <c r="I17" s="31">
        <f t="shared" si="2"/>
        <v>4.4285714285714288</v>
      </c>
      <c r="J17" s="31">
        <f t="shared" si="2"/>
        <v>3.6571428571428575</v>
      </c>
      <c r="K17" s="31">
        <f t="shared" si="2"/>
        <v>3.342857142857143</v>
      </c>
      <c r="L17" s="35">
        <f t="shared" si="2"/>
        <v>5.9571428571428573</v>
      </c>
      <c r="M17" s="35">
        <f t="shared" si="2"/>
        <v>4.6142857142857148</v>
      </c>
      <c r="N17" s="35">
        <f t="shared" si="2"/>
        <v>4.1571428571428566</v>
      </c>
      <c r="O17" s="35">
        <f t="shared" si="2"/>
        <v>3.9714285714285711</v>
      </c>
      <c r="P17" s="35">
        <f t="shared" si="2"/>
        <v>4.7714285714285722</v>
      </c>
      <c r="Q17" s="35">
        <f t="shared" si="2"/>
        <v>5.0142857142857142</v>
      </c>
      <c r="R17" s="35">
        <f t="shared" si="2"/>
        <v>5.3714285714285719</v>
      </c>
      <c r="S17" s="35">
        <f t="shared" si="2"/>
        <v>3.6428571428571423</v>
      </c>
      <c r="T17" s="35">
        <f>SUM(T5:T7,T13:T16)/7</f>
        <v>5.2285714285714286</v>
      </c>
      <c r="U17" s="31"/>
      <c r="W17" s="49">
        <f>SUM(W5:W7,W13:W16)/7</f>
        <v>4.3183614328554123</v>
      </c>
      <c r="X17" s="26"/>
    </row>
    <row r="19" spans="1:24" x14ac:dyDescent="0.25">
      <c r="X19" s="1"/>
    </row>
    <row r="20" spans="1:24" x14ac:dyDescent="0.25">
      <c r="X20" s="1"/>
    </row>
    <row r="21" spans="1:24" x14ac:dyDescent="0.25">
      <c r="X21" s="1"/>
    </row>
  </sheetData>
  <pageMargins left="0.70866141732283472" right="0.70866141732283472" top="0.59055118110236227" bottom="0.59055118110236227" header="0.31496062992125984" footer="0.31496062992125984"/>
  <pageSetup paperSize="9" scale="74" orientation="landscape" r:id="rId1"/>
  <headerFooter>
    <oddFooter>&amp;L&amp;F/ Außentemperatur&amp;R&amp;D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B145D8-3936-4EFB-B8E6-AE9C039E4E88}">
  <sheetPr>
    <pageSetUpPr fitToPage="1"/>
  </sheetPr>
  <dimension ref="A2:U40"/>
  <sheetViews>
    <sheetView workbookViewId="0">
      <selection activeCell="AB43" sqref="AB43"/>
    </sheetView>
  </sheetViews>
  <sheetFormatPr baseColWidth="10" defaultRowHeight="15" x14ac:dyDescent="0.25"/>
  <cols>
    <col min="1" max="14" width="8.7109375" customWidth="1"/>
    <col min="15" max="15" width="2.7109375" customWidth="1"/>
    <col min="16" max="17" width="9.7109375" customWidth="1"/>
    <col min="18" max="18" width="2.7109375" customWidth="1"/>
    <col min="19" max="22" width="11.42578125" customWidth="1"/>
  </cols>
  <sheetData>
    <row r="2" spans="1:20" x14ac:dyDescent="0.25">
      <c r="A2" s="37" t="s">
        <v>36</v>
      </c>
      <c r="B2" s="37"/>
      <c r="C2" s="38" t="s">
        <v>48</v>
      </c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P2" s="72" t="s">
        <v>61</v>
      </c>
      <c r="Q2" s="73"/>
      <c r="S2" s="60"/>
    </row>
    <row r="4" spans="1:20" x14ac:dyDescent="0.25">
      <c r="A4" s="8"/>
      <c r="B4" s="6" t="s">
        <v>38</v>
      </c>
      <c r="C4" s="39" t="s">
        <v>37</v>
      </c>
      <c r="D4" s="2">
        <v>2013</v>
      </c>
      <c r="E4" s="2">
        <v>2014</v>
      </c>
      <c r="F4" s="2">
        <v>2015</v>
      </c>
      <c r="G4" s="2">
        <v>2016</v>
      </c>
      <c r="H4" s="2">
        <v>2017</v>
      </c>
      <c r="I4" s="2">
        <v>2018</v>
      </c>
      <c r="J4" s="2">
        <v>2019</v>
      </c>
      <c r="K4" s="2">
        <v>2020</v>
      </c>
      <c r="L4" s="2">
        <v>2021</v>
      </c>
      <c r="M4" s="2">
        <v>2022</v>
      </c>
      <c r="N4" s="2">
        <v>2023</v>
      </c>
      <c r="P4" s="17" t="s">
        <v>21</v>
      </c>
      <c r="Q4" s="39" t="s">
        <v>37</v>
      </c>
      <c r="S4" s="61"/>
      <c r="T4" s="62"/>
    </row>
    <row r="5" spans="1:20" x14ac:dyDescent="0.25">
      <c r="A5" s="9" t="s">
        <v>23</v>
      </c>
      <c r="B5" s="10">
        <v>12</v>
      </c>
      <c r="C5" s="40">
        <f>AVERAGE(D5:L5)</f>
        <v>269.23911111111096</v>
      </c>
      <c r="D5" s="41">
        <v>243.21600000000035</v>
      </c>
      <c r="E5" s="41">
        <v>261.23199999999997</v>
      </c>
      <c r="F5" s="41">
        <v>234.20800000000008</v>
      </c>
      <c r="G5" s="41">
        <v>279.24799999999959</v>
      </c>
      <c r="H5" s="41">
        <v>301.76799999999912</v>
      </c>
      <c r="I5" s="41">
        <v>274.74399999999969</v>
      </c>
      <c r="J5" s="41">
        <v>274.74399999999969</v>
      </c>
      <c r="K5" s="41">
        <v>283.75199999999995</v>
      </c>
      <c r="L5" s="41">
        <v>270.24000000000024</v>
      </c>
      <c r="M5" s="41">
        <v>194</v>
      </c>
      <c r="N5" s="41"/>
      <c r="P5" s="23">
        <f>Außentemp!C5</f>
        <v>1.4770588235294118</v>
      </c>
      <c r="Q5" s="40">
        <f t="shared" ref="Q5:Q16" si="0">C5</f>
        <v>269.23911111111096</v>
      </c>
      <c r="S5" s="61"/>
      <c r="T5" s="62"/>
    </row>
    <row r="6" spans="1:20" x14ac:dyDescent="0.25">
      <c r="A6" s="9" t="s">
        <v>24</v>
      </c>
      <c r="B6" s="10">
        <v>11</v>
      </c>
      <c r="C6" s="40">
        <f t="shared" ref="C6:C10" si="1">AVERAGE(D6:L6)</f>
        <v>271.24088888888878</v>
      </c>
      <c r="D6" s="41">
        <v>288.25600000000031</v>
      </c>
      <c r="E6" s="41">
        <v>225.19999999999982</v>
      </c>
      <c r="F6" s="41">
        <v>207.18399999999974</v>
      </c>
      <c r="G6" s="41">
        <v>292.75999999999931</v>
      </c>
      <c r="H6" s="41">
        <v>274.7440000000006</v>
      </c>
      <c r="I6" s="41">
        <v>256.72800000000007</v>
      </c>
      <c r="J6" s="41">
        <v>310.77599999999984</v>
      </c>
      <c r="K6" s="41">
        <v>279.24799999999959</v>
      </c>
      <c r="L6" s="41">
        <v>306.27199999999993</v>
      </c>
      <c r="M6" s="41">
        <v>153.13600000000042</v>
      </c>
      <c r="N6" s="41"/>
      <c r="P6" s="23">
        <f>Außentemp!C6</f>
        <v>4.4176470588235288</v>
      </c>
      <c r="Q6" s="40">
        <f t="shared" si="0"/>
        <v>271.24088888888878</v>
      </c>
      <c r="S6" s="61"/>
      <c r="T6" s="62"/>
    </row>
    <row r="7" spans="1:20" x14ac:dyDescent="0.25">
      <c r="A7" s="9" t="s">
        <v>25</v>
      </c>
      <c r="B7" s="10">
        <v>10</v>
      </c>
      <c r="C7" s="40">
        <f t="shared" si="1"/>
        <v>113.33911111111122</v>
      </c>
      <c r="D7" s="41">
        <v>53.944000000000415</v>
      </c>
      <c r="E7" s="41">
        <v>87.82799999999952</v>
      </c>
      <c r="F7" s="41">
        <v>157.64000000000033</v>
      </c>
      <c r="G7" s="41">
        <v>148.63200000000052</v>
      </c>
      <c r="H7" s="41">
        <v>99.087999999999738</v>
      </c>
      <c r="I7" s="41">
        <v>90.080000000000382</v>
      </c>
      <c r="J7" s="41">
        <v>112.60000000000036</v>
      </c>
      <c r="K7" s="41">
        <v>139.6239999999998</v>
      </c>
      <c r="L7" s="41">
        <v>130.61599999999999</v>
      </c>
      <c r="M7" s="41">
        <v>54.048000000000684</v>
      </c>
      <c r="N7" s="41"/>
      <c r="P7" s="23">
        <f>Außentemp!C7</f>
        <v>9.235294117647058</v>
      </c>
      <c r="Q7" s="40">
        <f t="shared" si="0"/>
        <v>113.33911111111122</v>
      </c>
      <c r="S7" s="61"/>
      <c r="T7" s="62"/>
    </row>
    <row r="8" spans="1:20" x14ac:dyDescent="0.25">
      <c r="A8" s="9" t="s">
        <v>26</v>
      </c>
      <c r="B8" s="10">
        <v>9</v>
      </c>
      <c r="C8" s="40">
        <f t="shared" si="1"/>
        <v>35.731733333333395</v>
      </c>
      <c r="D8" s="41">
        <v>40.536000000000286</v>
      </c>
      <c r="E8" s="41">
        <v>15.764000000000124</v>
      </c>
      <c r="F8" s="41">
        <v>49.544000000000324</v>
      </c>
      <c r="G8" s="41">
        <v>2.2520000000004075</v>
      </c>
      <c r="H8" s="41">
        <v>54.047999999999774</v>
      </c>
      <c r="I8" s="41">
        <v>36.031999999999698</v>
      </c>
      <c r="J8" s="41">
        <v>55.849599999999555</v>
      </c>
      <c r="K8" s="41">
        <v>31.528000000000247</v>
      </c>
      <c r="L8" s="41">
        <v>36.032000000000153</v>
      </c>
      <c r="M8" s="41">
        <v>36.031999999999243</v>
      </c>
      <c r="N8" s="41"/>
      <c r="P8" s="23">
        <f>Außentemp!C8</f>
        <v>13.611764705882353</v>
      </c>
      <c r="Q8" s="40">
        <f t="shared" si="0"/>
        <v>35.731733333333395</v>
      </c>
      <c r="S8" s="61"/>
      <c r="T8" s="62"/>
    </row>
    <row r="9" spans="1:20" x14ac:dyDescent="0.25">
      <c r="A9" s="9" t="s">
        <v>27</v>
      </c>
      <c r="B9" s="10">
        <v>8</v>
      </c>
      <c r="C9" s="40">
        <f t="shared" si="1"/>
        <v>3.9034666666666706</v>
      </c>
      <c r="D9" s="41">
        <v>2.2519999999997253</v>
      </c>
      <c r="E9" s="41">
        <v>5.855199999999968</v>
      </c>
      <c r="F9" s="41">
        <v>4.5039999999994507</v>
      </c>
      <c r="G9" s="41">
        <v>2.251999999999498</v>
      </c>
      <c r="H9" s="41">
        <v>4.5040000000008149</v>
      </c>
      <c r="I9" s="41">
        <v>9.0080000000002656</v>
      </c>
      <c r="J9" s="41">
        <v>1.3512000000000626</v>
      </c>
      <c r="K9" s="41">
        <v>0</v>
      </c>
      <c r="L9" s="41">
        <v>5.4048000000002503</v>
      </c>
      <c r="M9" s="41">
        <v>9.6800000000005184</v>
      </c>
      <c r="N9" s="41"/>
      <c r="P9" s="23">
        <f>Außentemp!C9</f>
        <v>17.876470588235293</v>
      </c>
      <c r="Q9" s="40">
        <f t="shared" si="0"/>
        <v>3.9034666666666706</v>
      </c>
      <c r="S9" s="61"/>
      <c r="T9" s="62"/>
    </row>
    <row r="10" spans="1:20" x14ac:dyDescent="0.25">
      <c r="A10" s="9" t="s">
        <v>28</v>
      </c>
      <c r="B10" s="10">
        <v>7</v>
      </c>
      <c r="C10" s="40">
        <f t="shared" si="1"/>
        <v>2.2247999999999086</v>
      </c>
      <c r="D10" s="41">
        <v>2.2519999999999527</v>
      </c>
      <c r="E10" s="41">
        <v>3.1527999999998428</v>
      </c>
      <c r="F10" s="41">
        <v>0</v>
      </c>
      <c r="G10" s="41">
        <v>9.3440000000000509</v>
      </c>
      <c r="H10" s="41">
        <v>0</v>
      </c>
      <c r="I10" s="41">
        <v>0</v>
      </c>
      <c r="J10" s="41">
        <v>1.6711999999997715</v>
      </c>
      <c r="K10" s="41">
        <v>0</v>
      </c>
      <c r="L10" s="41">
        <v>3.6031999999995605</v>
      </c>
      <c r="M10" s="41">
        <v>18.015999999999622</v>
      </c>
      <c r="N10" s="41"/>
      <c r="P10" s="23">
        <f>Außentemp!C10</f>
        <v>18.670588235294119</v>
      </c>
      <c r="Q10" s="40">
        <f t="shared" si="0"/>
        <v>2.2247999999999086</v>
      </c>
      <c r="S10" s="61"/>
      <c r="T10" s="62"/>
    </row>
    <row r="11" spans="1:20" x14ac:dyDescent="0.25">
      <c r="A11" s="11" t="s">
        <v>29</v>
      </c>
      <c r="B11" s="12">
        <v>6</v>
      </c>
      <c r="C11" s="40">
        <f>AVERAGE(D11:M11)</f>
        <v>7.9573333333333061</v>
      </c>
      <c r="D11" s="41"/>
      <c r="E11" s="41">
        <v>13.511999999999716</v>
      </c>
      <c r="F11" s="41">
        <v>4.5039999999994507</v>
      </c>
      <c r="G11" s="41">
        <v>6.5600000000006276</v>
      </c>
      <c r="H11" s="41">
        <v>4.5039999999999054</v>
      </c>
      <c r="I11" s="41">
        <v>4.5039999999999054</v>
      </c>
      <c r="J11" s="41">
        <v>0</v>
      </c>
      <c r="K11" s="41">
        <v>27.024000000000342</v>
      </c>
      <c r="L11" s="41">
        <v>9.0079999999998108</v>
      </c>
      <c r="M11" s="41">
        <v>2</v>
      </c>
      <c r="N11" s="41"/>
      <c r="P11" s="23">
        <f>Außentemp!C11</f>
        <v>17.147058823529409</v>
      </c>
      <c r="Q11" s="40">
        <f t="shared" si="0"/>
        <v>7.9573333333333061</v>
      </c>
      <c r="S11" s="61"/>
      <c r="T11" s="62"/>
    </row>
    <row r="12" spans="1:20" x14ac:dyDescent="0.25">
      <c r="A12" s="11" t="s">
        <v>30</v>
      </c>
      <c r="B12" s="12">
        <v>5</v>
      </c>
      <c r="C12" s="40">
        <f t="shared" ref="C12:C16" si="2">AVERAGE(D12:M12)</f>
        <v>46.114666666666608</v>
      </c>
      <c r="D12" s="41"/>
      <c r="E12" s="41">
        <v>27.023999999999432</v>
      </c>
      <c r="F12" s="41">
        <v>27.023999999999432</v>
      </c>
      <c r="G12" s="41">
        <v>45.703999999999724</v>
      </c>
      <c r="H12" s="41">
        <v>54.048000000000684</v>
      </c>
      <c r="I12" s="41">
        <v>0</v>
      </c>
      <c r="J12" s="41">
        <v>81.071999999999889</v>
      </c>
      <c r="K12" s="41">
        <v>49.543999999999869</v>
      </c>
      <c r="L12" s="41">
        <v>117.10399999999981</v>
      </c>
      <c r="M12" s="41">
        <v>13.512000000000626</v>
      </c>
      <c r="N12" s="41"/>
      <c r="P12" s="23">
        <f>Außentemp!C12</f>
        <v>13.064705882352941</v>
      </c>
      <c r="Q12" s="40">
        <f t="shared" si="0"/>
        <v>46.114666666666608</v>
      </c>
      <c r="S12" s="61"/>
      <c r="T12" s="62"/>
    </row>
    <row r="13" spans="1:20" x14ac:dyDescent="0.25">
      <c r="A13" s="11" t="s">
        <v>31</v>
      </c>
      <c r="B13" s="12">
        <v>4</v>
      </c>
      <c r="C13" s="40">
        <f>AVERAGE(D13:M13)</f>
        <v>113.60088888888887</v>
      </c>
      <c r="D13" s="41"/>
      <c r="E13" s="41">
        <v>90.080000000000837</v>
      </c>
      <c r="F13" s="41">
        <v>112.60000000000036</v>
      </c>
      <c r="G13" s="41">
        <v>144.12799999999993</v>
      </c>
      <c r="H13" s="41">
        <v>157.63999999999942</v>
      </c>
      <c r="I13" s="41">
        <v>76.567999999999302</v>
      </c>
      <c r="J13" s="41">
        <v>126.11199999999985</v>
      </c>
      <c r="K13" s="41">
        <v>67.5600000000004</v>
      </c>
      <c r="L13" s="41">
        <v>162.14400000000023</v>
      </c>
      <c r="M13" s="41">
        <v>85.575999999999567</v>
      </c>
      <c r="N13" s="41"/>
      <c r="P13" s="23">
        <f>Außentemp!C13</f>
        <v>9.0529411764705898</v>
      </c>
      <c r="Q13" s="40">
        <f t="shared" si="0"/>
        <v>113.60088888888887</v>
      </c>
      <c r="S13" s="61"/>
      <c r="T13" s="62"/>
    </row>
    <row r="14" spans="1:20" x14ac:dyDescent="0.25">
      <c r="A14" s="11" t="s">
        <v>32</v>
      </c>
      <c r="B14" s="12">
        <v>3</v>
      </c>
      <c r="C14" s="40">
        <f t="shared" si="2"/>
        <v>235.70933333333343</v>
      </c>
      <c r="D14" s="41"/>
      <c r="E14" s="41">
        <v>162.14400000000023</v>
      </c>
      <c r="F14" s="41">
        <v>220.69599999999991</v>
      </c>
      <c r="G14" s="41">
        <v>270.24000000000024</v>
      </c>
      <c r="H14" s="41">
        <v>202.68000000000029</v>
      </c>
      <c r="I14" s="41">
        <v>337.80000000000018</v>
      </c>
      <c r="J14" s="41">
        <v>229.70400000000041</v>
      </c>
      <c r="K14" s="41">
        <v>265.73599999999988</v>
      </c>
      <c r="L14" s="41">
        <v>261.23199999999997</v>
      </c>
      <c r="M14" s="41">
        <v>171.15199999999982</v>
      </c>
      <c r="N14" s="41"/>
      <c r="P14" s="23">
        <f>Außentemp!C14</f>
        <v>4.3852941176470583</v>
      </c>
      <c r="Q14" s="40">
        <f t="shared" si="0"/>
        <v>235.70933333333343</v>
      </c>
      <c r="S14" s="61"/>
      <c r="T14" s="62"/>
    </row>
    <row r="15" spans="1:20" x14ac:dyDescent="0.25">
      <c r="A15" s="11" t="s">
        <v>33</v>
      </c>
      <c r="B15" s="12">
        <v>2</v>
      </c>
      <c r="C15" s="40">
        <f t="shared" si="2"/>
        <v>256.72799999999984</v>
      </c>
      <c r="D15" s="41"/>
      <c r="E15" s="41">
        <v>216.19200000000001</v>
      </c>
      <c r="F15" s="41">
        <v>283.75199999999995</v>
      </c>
      <c r="G15" s="41">
        <v>270.23999999999978</v>
      </c>
      <c r="H15" s="41">
        <v>283.7519999999995</v>
      </c>
      <c r="I15" s="41">
        <v>301.76800000000003</v>
      </c>
      <c r="J15" s="41">
        <v>243.21599999999967</v>
      </c>
      <c r="K15" s="41">
        <v>238.71199999999953</v>
      </c>
      <c r="L15" s="41">
        <v>243.21599999999989</v>
      </c>
      <c r="M15" s="41">
        <v>229.70400000000041</v>
      </c>
      <c r="N15" s="41"/>
      <c r="P15" s="23">
        <f>Außentemp!C15</f>
        <v>1.0652941176470587</v>
      </c>
      <c r="Q15" s="40">
        <f t="shared" si="0"/>
        <v>256.72799999999984</v>
      </c>
      <c r="S15" s="61"/>
      <c r="T15" s="62"/>
    </row>
    <row r="16" spans="1:20" x14ac:dyDescent="0.25">
      <c r="A16" s="11" t="s">
        <v>34</v>
      </c>
      <c r="B16" s="12">
        <v>1</v>
      </c>
      <c r="C16" s="40">
        <f t="shared" si="2"/>
        <v>303.26933333333352</v>
      </c>
      <c r="D16" s="41"/>
      <c r="E16" s="41">
        <v>238.71199999999953</v>
      </c>
      <c r="F16" s="41">
        <v>279.2480000000005</v>
      </c>
      <c r="G16" s="41">
        <v>306.27199999999993</v>
      </c>
      <c r="H16" s="41">
        <v>405.36000000000058</v>
      </c>
      <c r="I16" s="41">
        <v>274.7440000000006</v>
      </c>
      <c r="J16" s="41">
        <v>342.30400000000031</v>
      </c>
      <c r="K16" s="41">
        <v>279.2480000000005</v>
      </c>
      <c r="L16" s="41">
        <v>319.78400000000011</v>
      </c>
      <c r="M16" s="41">
        <v>283.75199999999973</v>
      </c>
      <c r="N16" s="41"/>
      <c r="P16" s="23">
        <f>Außentemp!C16</f>
        <v>0.23117647058823532</v>
      </c>
      <c r="Q16" s="40">
        <f t="shared" si="0"/>
        <v>303.26933333333352</v>
      </c>
      <c r="S16" s="61"/>
      <c r="T16" s="62"/>
    </row>
    <row r="17" spans="1:21" x14ac:dyDescent="0.25">
      <c r="A17" s="57"/>
      <c r="B17" s="55" t="s">
        <v>46</v>
      </c>
      <c r="C17" s="56">
        <f>SUM(C5:C16)</f>
        <v>1659.0586666666668</v>
      </c>
      <c r="D17" s="15"/>
      <c r="E17" s="56">
        <f t="shared" ref="E17:M17" si="3">SUM(E5:E16)</f>
        <v>1346.695999999999</v>
      </c>
      <c r="F17" s="56">
        <f t="shared" si="3"/>
        <v>1580.9039999999995</v>
      </c>
      <c r="G17" s="56">
        <f t="shared" si="3"/>
        <v>1777.6319999999996</v>
      </c>
      <c r="H17" s="56">
        <f t="shared" si="3"/>
        <v>1842.1360000000004</v>
      </c>
      <c r="I17" s="56">
        <f t="shared" si="3"/>
        <v>1661.9760000000001</v>
      </c>
      <c r="J17" s="56">
        <f t="shared" si="3"/>
        <v>1779.3999999999994</v>
      </c>
      <c r="K17" s="56">
        <f t="shared" si="3"/>
        <v>1661.9760000000001</v>
      </c>
      <c r="L17" s="56">
        <f t="shared" si="3"/>
        <v>1864.6559999999999</v>
      </c>
      <c r="M17" s="56">
        <f t="shared" si="3"/>
        <v>1250.6080000000006</v>
      </c>
      <c r="N17" s="16"/>
      <c r="Q17" s="68">
        <f t="shared" ref="Q17" si="4">SUM(Q5:Q16)</f>
        <v>1659.0586666666668</v>
      </c>
    </row>
    <row r="18" spans="1:21" x14ac:dyDescent="0.25">
      <c r="A18" s="36" t="s">
        <v>56</v>
      </c>
      <c r="B18" s="44"/>
      <c r="C18" s="45">
        <f>Außentemp!C17</f>
        <v>4.2663865546218487</v>
      </c>
      <c r="D18" s="15"/>
      <c r="E18" s="45">
        <f>Außentemp!L17</f>
        <v>5.9571428571428573</v>
      </c>
      <c r="F18" s="45">
        <f>Außentemp!M17</f>
        <v>4.6142857142857148</v>
      </c>
      <c r="G18" s="45">
        <f>Außentemp!N17</f>
        <v>4.1571428571428566</v>
      </c>
      <c r="H18" s="45">
        <f>Außentemp!O17</f>
        <v>3.9714285714285711</v>
      </c>
      <c r="I18" s="45">
        <f>Außentemp!P17</f>
        <v>4.7714285714285722</v>
      </c>
      <c r="J18" s="45">
        <f>Außentemp!Q17</f>
        <v>5.0142857142857142</v>
      </c>
      <c r="K18" s="45">
        <f>Außentemp!R17</f>
        <v>5.3714285714285719</v>
      </c>
      <c r="L18" s="45">
        <f>Außentemp!S17</f>
        <v>3.6428571428571423</v>
      </c>
      <c r="M18" s="45">
        <f>Außentemp!T17</f>
        <v>5.2285714285714286</v>
      </c>
      <c r="N18" s="33"/>
    </row>
    <row r="19" spans="1:21" x14ac:dyDescent="0.25">
      <c r="A19" s="27"/>
      <c r="B19" s="28"/>
      <c r="C19" s="29"/>
      <c r="D19" s="28"/>
      <c r="E19" s="29"/>
      <c r="F19" s="29"/>
      <c r="G19" s="29"/>
      <c r="H19" s="29"/>
      <c r="I19" s="29"/>
      <c r="J19" s="29"/>
      <c r="K19" s="29"/>
      <c r="L19" s="29"/>
      <c r="M19" s="29"/>
      <c r="N19" s="28"/>
      <c r="S19" s="1"/>
      <c r="T19" s="1"/>
    </row>
    <row r="20" spans="1:21" x14ac:dyDescent="0.25">
      <c r="S20" s="63"/>
      <c r="T20" s="64"/>
      <c r="U20" s="62"/>
    </row>
    <row r="21" spans="1:21" x14ac:dyDescent="0.25">
      <c r="P21" s="58" t="s">
        <v>60</v>
      </c>
      <c r="Q21" s="59"/>
      <c r="S21" s="63"/>
      <c r="T21" s="64"/>
      <c r="U21" s="62"/>
    </row>
    <row r="22" spans="1:21" x14ac:dyDescent="0.25">
      <c r="S22" s="63"/>
      <c r="T22" s="64"/>
      <c r="U22" s="62"/>
    </row>
    <row r="23" spans="1:21" x14ac:dyDescent="0.25">
      <c r="P23" s="48" t="str">
        <f>Außentemp!W4</f>
        <v>TMM*</v>
      </c>
      <c r="Q23" s="52" t="s">
        <v>45</v>
      </c>
      <c r="S23" s="63"/>
      <c r="T23" s="64"/>
      <c r="U23" s="62"/>
    </row>
    <row r="24" spans="1:21" x14ac:dyDescent="0.25">
      <c r="P24" s="48">
        <f>Außentemp!W5</f>
        <v>1.2392650149939408</v>
      </c>
      <c r="Q24" s="53">
        <f t="shared" ref="Q24:Q35" si="5">(Öl_max-Öl_min)/2*(1+COS((B5+Öl_delta)/6*PI()))</f>
        <v>261.24355652982138</v>
      </c>
      <c r="S24" s="63"/>
      <c r="T24" s="64"/>
      <c r="U24" s="62"/>
    </row>
    <row r="25" spans="1:21" x14ac:dyDescent="0.25">
      <c r="P25" s="48">
        <f>Außentemp!W6</f>
        <v>4.6250000000000071</v>
      </c>
      <c r="Q25" s="53">
        <f t="shared" si="5"/>
        <v>210</v>
      </c>
      <c r="S25" s="63"/>
      <c r="T25" s="64"/>
      <c r="U25" s="62"/>
    </row>
    <row r="26" spans="1:21" x14ac:dyDescent="0.25">
      <c r="P26" s="48">
        <f>Außentemp!W7</f>
        <v>9.2500000000000018</v>
      </c>
      <c r="Q26" s="53">
        <f t="shared" si="5"/>
        <v>139.99999999999997</v>
      </c>
      <c r="S26" s="63"/>
      <c r="T26" s="64"/>
      <c r="U26" s="62"/>
    </row>
    <row r="27" spans="1:21" x14ac:dyDescent="0.25">
      <c r="P27" s="48">
        <f>Außentemp!W8</f>
        <v>13.874999999999998</v>
      </c>
      <c r="Q27" s="53">
        <f t="shared" si="5"/>
        <v>69.999999999999943</v>
      </c>
      <c r="S27" s="63"/>
      <c r="T27" s="64"/>
      <c r="U27" s="62"/>
    </row>
    <row r="28" spans="1:21" x14ac:dyDescent="0.25">
      <c r="P28" s="48">
        <f>Außentemp!W9</f>
        <v>17.26073498500606</v>
      </c>
      <c r="Q28" s="53">
        <f t="shared" si="5"/>
        <v>18.756443470178596</v>
      </c>
      <c r="S28" s="63"/>
      <c r="T28" s="64"/>
      <c r="U28" s="62"/>
    </row>
    <row r="29" spans="1:21" x14ac:dyDescent="0.25">
      <c r="P29" s="48">
        <f>Außentemp!W10</f>
        <v>18.5</v>
      </c>
      <c r="Q29" s="53">
        <f t="shared" si="5"/>
        <v>0</v>
      </c>
    </row>
    <row r="30" spans="1:21" x14ac:dyDescent="0.25">
      <c r="P30" s="48">
        <f>Außentemp!W11</f>
        <v>17.260734985006057</v>
      </c>
      <c r="Q30" s="53">
        <f t="shared" si="5"/>
        <v>18.756443470178581</v>
      </c>
      <c r="T30" s="14"/>
      <c r="U30" s="1"/>
    </row>
    <row r="31" spans="1:21" x14ac:dyDescent="0.25">
      <c r="P31" s="48">
        <f>Außentemp!W12</f>
        <v>13.875</v>
      </c>
      <c r="Q31" s="53">
        <f t="shared" si="5"/>
        <v>70.000000000000028</v>
      </c>
      <c r="T31" s="14"/>
      <c r="U31" s="1"/>
    </row>
    <row r="32" spans="1:21" x14ac:dyDescent="0.25">
      <c r="P32" s="48">
        <f>Außentemp!W13</f>
        <v>9.2499999999999982</v>
      </c>
      <c r="Q32" s="53">
        <f t="shared" si="5"/>
        <v>140</v>
      </c>
    </row>
    <row r="33" spans="16:17" x14ac:dyDescent="0.25">
      <c r="P33" s="48">
        <f>Außentemp!W14</f>
        <v>4.6249999999999956</v>
      </c>
      <c r="Q33" s="53">
        <f t="shared" si="5"/>
        <v>210</v>
      </c>
    </row>
    <row r="34" spans="16:17" x14ac:dyDescent="0.25">
      <c r="P34" s="48">
        <f>Außentemp!W15</f>
        <v>1.239265014993943</v>
      </c>
      <c r="Q34" s="53">
        <f t="shared" si="5"/>
        <v>261.24355652982143</v>
      </c>
    </row>
    <row r="35" spans="16:17" x14ac:dyDescent="0.25">
      <c r="P35" s="48">
        <f>Außentemp!W16</f>
        <v>0</v>
      </c>
      <c r="Q35" s="53">
        <f t="shared" si="5"/>
        <v>280</v>
      </c>
    </row>
    <row r="36" spans="16:17" x14ac:dyDescent="0.25">
      <c r="Q36" s="54">
        <f t="shared" ref="Q36" si="6">SUM(Q24:Q35)</f>
        <v>1680</v>
      </c>
    </row>
    <row r="38" spans="16:17" x14ac:dyDescent="0.25">
      <c r="P38" s="24" t="s">
        <v>64</v>
      </c>
      <c r="Q38" s="2">
        <v>-1</v>
      </c>
    </row>
    <row r="39" spans="16:17" x14ac:dyDescent="0.25">
      <c r="P39" s="24" t="s">
        <v>65</v>
      </c>
      <c r="Q39" s="2">
        <v>300</v>
      </c>
    </row>
    <row r="40" spans="16:17" x14ac:dyDescent="0.25">
      <c r="P40" s="24" t="s">
        <v>66</v>
      </c>
      <c r="Q40" s="2">
        <v>20</v>
      </c>
    </row>
  </sheetData>
  <sortState xmlns:xlrd2="http://schemas.microsoft.com/office/spreadsheetml/2017/richdata2" ref="S20:T29">
    <sortCondition ref="S20:S29"/>
  </sortState>
  <pageMargins left="0.70866141732283472" right="0.70866141732283472" top="0.59055118110236227" bottom="0.59055118110236227" header="0.31496062992125984" footer="0.31496062992125984"/>
  <pageSetup paperSize="9" scale="74" orientation="landscape" r:id="rId1"/>
  <headerFooter>
    <oddFooter>&amp;L&amp;F/Ölverbrauch&amp;R&amp;D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C81C4A-C270-4A40-B621-5F7C4422303C}">
  <sheetPr>
    <pageSetUpPr fitToPage="1"/>
  </sheetPr>
  <dimension ref="A2:AJ28"/>
  <sheetViews>
    <sheetView zoomScaleNormal="100" workbookViewId="0">
      <selection activeCell="AC7" sqref="AC7"/>
    </sheetView>
  </sheetViews>
  <sheetFormatPr baseColWidth="10" defaultRowHeight="15" x14ac:dyDescent="0.25"/>
  <cols>
    <col min="1" max="6" width="7.7109375" style="1" customWidth="1"/>
    <col min="7" max="7" width="2.7109375" style="1" customWidth="1"/>
    <col min="8" max="8" width="7.7109375" style="1" customWidth="1"/>
    <col min="9" max="12" width="7.7109375" customWidth="1"/>
    <col min="13" max="13" width="2.7109375" customWidth="1"/>
    <col min="14" max="17" width="7.7109375" style="1" customWidth="1"/>
    <col min="18" max="18" width="2.7109375" customWidth="1"/>
    <col min="19" max="22" width="7.7109375" customWidth="1"/>
    <col min="23" max="23" width="2.7109375" customWidth="1"/>
    <col min="24" max="25" width="7.7109375" customWidth="1"/>
    <col min="26" max="26" width="7.7109375" hidden="1" customWidth="1"/>
    <col min="27" max="27" width="2.7109375" customWidth="1"/>
    <col min="28" max="29" width="7.7109375" customWidth="1"/>
    <col min="30" max="30" width="2.7109375" customWidth="1"/>
    <col min="31" max="33" width="7.7109375" customWidth="1"/>
    <col min="34" max="34" width="2.7109375" customWidth="1"/>
    <col min="35" max="36" width="7.7109375" customWidth="1"/>
  </cols>
  <sheetData>
    <row r="2" spans="1:36" x14ac:dyDescent="0.25">
      <c r="A2" s="79" t="s">
        <v>54</v>
      </c>
      <c r="B2" s="79"/>
      <c r="C2" s="79"/>
      <c r="D2" s="79"/>
      <c r="E2" s="79"/>
      <c r="F2" s="79"/>
      <c r="H2" s="79" t="s">
        <v>53</v>
      </c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X2" s="79" t="s">
        <v>62</v>
      </c>
      <c r="Y2" s="79"/>
      <c r="Z2" s="79"/>
      <c r="AA2" s="79"/>
      <c r="AB2" s="79"/>
      <c r="AC2" s="79"/>
      <c r="AD2" s="79"/>
      <c r="AE2" s="79"/>
      <c r="AF2" s="79"/>
      <c r="AG2" s="79"/>
      <c r="AH2" s="83"/>
      <c r="AI2" s="83"/>
      <c r="AJ2" s="83"/>
    </row>
    <row r="4" spans="1:36" x14ac:dyDescent="0.25">
      <c r="H4" s="24" t="s">
        <v>51</v>
      </c>
      <c r="I4" s="3">
        <v>0.5</v>
      </c>
      <c r="J4" s="3">
        <v>1</v>
      </c>
      <c r="K4" s="3">
        <v>1.5</v>
      </c>
      <c r="L4" s="3">
        <v>2</v>
      </c>
      <c r="N4" s="3">
        <v>0.5</v>
      </c>
      <c r="O4" s="3">
        <v>1</v>
      </c>
      <c r="P4" s="3">
        <v>1.5</v>
      </c>
      <c r="Q4" s="3">
        <v>2</v>
      </c>
      <c r="S4" s="3">
        <v>0.5</v>
      </c>
      <c r="T4" s="3">
        <v>1</v>
      </c>
      <c r="U4" s="3">
        <v>1.5</v>
      </c>
      <c r="V4" s="3">
        <v>2</v>
      </c>
      <c r="Y4" s="77" t="s">
        <v>57</v>
      </c>
      <c r="AA4" s="14"/>
      <c r="AB4" s="78">
        <v>1.3</v>
      </c>
      <c r="AC4" s="78">
        <v>1</v>
      </c>
      <c r="AF4" t="s">
        <v>59</v>
      </c>
      <c r="AI4" t="s">
        <v>58</v>
      </c>
    </row>
    <row r="5" spans="1:36" x14ac:dyDescent="0.25">
      <c r="H5" s="75" t="s">
        <v>55</v>
      </c>
      <c r="I5" s="3">
        <f>5*I4</f>
        <v>2.5</v>
      </c>
      <c r="J5" s="3">
        <f>5*J4</f>
        <v>5</v>
      </c>
      <c r="K5" s="3">
        <f>5*K4</f>
        <v>7.5</v>
      </c>
      <c r="L5" s="3">
        <f>5*L4</f>
        <v>10</v>
      </c>
      <c r="N5" s="3">
        <f>5*N4</f>
        <v>2.5</v>
      </c>
      <c r="O5" s="3">
        <f>5*O4</f>
        <v>5</v>
      </c>
      <c r="P5" s="3">
        <f>5*P4</f>
        <v>7.5</v>
      </c>
      <c r="Q5" s="3">
        <f>5*Q4</f>
        <v>10</v>
      </c>
      <c r="S5" s="3">
        <f>5*S4</f>
        <v>2.5</v>
      </c>
      <c r="T5" s="3">
        <f>5*T4</f>
        <v>5</v>
      </c>
      <c r="U5" s="3">
        <f>5*U4</f>
        <v>7.5</v>
      </c>
      <c r="V5" s="3">
        <f>5*V4</f>
        <v>10</v>
      </c>
      <c r="AB5" s="3">
        <f>5*AB4</f>
        <v>6.5</v>
      </c>
      <c r="AC5" s="3">
        <f>5*AC4</f>
        <v>5</v>
      </c>
      <c r="AF5" s="80" t="s">
        <v>45</v>
      </c>
      <c r="AG5" s="82"/>
      <c r="AI5" s="80" t="s">
        <v>37</v>
      </c>
      <c r="AJ5" s="82"/>
    </row>
    <row r="6" spans="1:36" x14ac:dyDescent="0.25">
      <c r="A6" s="4"/>
      <c r="C6" s="80" t="s">
        <v>10</v>
      </c>
      <c r="D6" s="81"/>
      <c r="E6" s="81"/>
      <c r="F6" s="82"/>
      <c r="H6" s="2" t="s">
        <v>0</v>
      </c>
      <c r="I6" s="5">
        <v>20</v>
      </c>
      <c r="N6" s="5">
        <v>21</v>
      </c>
      <c r="O6"/>
      <c r="P6"/>
      <c r="Q6"/>
      <c r="S6" s="5">
        <v>22</v>
      </c>
      <c r="Y6" s="77" t="s">
        <v>57</v>
      </c>
      <c r="AA6" s="14"/>
      <c r="AB6" s="5">
        <v>23</v>
      </c>
      <c r="AC6" s="65">
        <v>20</v>
      </c>
      <c r="AF6" s="52" t="s">
        <v>40</v>
      </c>
      <c r="AG6" s="66" t="s">
        <v>41</v>
      </c>
      <c r="AI6" s="69" t="s">
        <v>40</v>
      </c>
      <c r="AJ6" s="66" t="s">
        <v>41</v>
      </c>
    </row>
    <row r="7" spans="1:36" x14ac:dyDescent="0.25">
      <c r="A7" s="2" t="s">
        <v>1</v>
      </c>
      <c r="B7" s="2" t="s">
        <v>6</v>
      </c>
      <c r="C7" s="2" t="s">
        <v>3</v>
      </c>
      <c r="D7" s="2" t="s">
        <v>2</v>
      </c>
      <c r="E7" s="2" t="s">
        <v>4</v>
      </c>
      <c r="F7" s="2" t="s">
        <v>5</v>
      </c>
      <c r="I7" s="2" t="s">
        <v>11</v>
      </c>
      <c r="J7" s="2" t="s">
        <v>7</v>
      </c>
      <c r="K7" s="2" t="s">
        <v>8</v>
      </c>
      <c r="L7" s="2" t="s">
        <v>9</v>
      </c>
      <c r="N7" s="2" t="s">
        <v>12</v>
      </c>
      <c r="O7" s="2" t="s">
        <v>13</v>
      </c>
      <c r="P7" s="2" t="s">
        <v>14</v>
      </c>
      <c r="Q7" s="2" t="s">
        <v>15</v>
      </c>
      <c r="S7" s="2" t="s">
        <v>16</v>
      </c>
      <c r="T7" s="2" t="s">
        <v>17</v>
      </c>
      <c r="U7" s="2" t="s">
        <v>18</v>
      </c>
      <c r="V7" s="2" t="s">
        <v>19</v>
      </c>
      <c r="X7" s="2" t="s">
        <v>39</v>
      </c>
      <c r="Y7" s="13" t="s">
        <v>21</v>
      </c>
      <c r="Z7" s="2" t="s">
        <v>6</v>
      </c>
      <c r="AB7" s="2" t="s">
        <v>42</v>
      </c>
      <c r="AC7" s="2" t="s">
        <v>43</v>
      </c>
      <c r="AE7" s="2" t="s">
        <v>47</v>
      </c>
      <c r="AF7" s="53">
        <f>Oelverbrauch!Q36</f>
        <v>1680</v>
      </c>
      <c r="AG7" s="67">
        <f>SUM(AG8:AG19)</f>
        <v>966.04202576415719</v>
      </c>
      <c r="AI7" s="70">
        <f>Oelverbrauch!Q17</f>
        <v>1659.0586666666668</v>
      </c>
      <c r="AJ7" s="67">
        <f>SUM(AJ8:AJ19)</f>
        <v>967.83294447661183</v>
      </c>
    </row>
    <row r="8" spans="1:36" x14ac:dyDescent="0.25">
      <c r="A8" s="20">
        <v>20</v>
      </c>
      <c r="B8" s="20">
        <f>20-A8</f>
        <v>0</v>
      </c>
      <c r="C8" s="20">
        <v>20</v>
      </c>
      <c r="D8" s="20">
        <v>20</v>
      </c>
      <c r="E8" s="20">
        <v>20</v>
      </c>
      <c r="F8" s="20">
        <v>20</v>
      </c>
      <c r="I8" s="3">
        <f>-I$5*(1-SQRT(1-($I$6-$B8)*($I$6-$B8)/$I$6/$I$6))+$I$6*(1+I$4)-I$4*3/4*$A8</f>
        <v>20</v>
      </c>
      <c r="J8" s="3">
        <f>-J$5*(1-SQRT(1-($I$6-$B8)*($I$6-$B8)/$I$6/$I$6))+$I$6*(1+J$4)-J$4*3/4*$A8</f>
        <v>20</v>
      </c>
      <c r="K8" s="3">
        <f t="shared" ref="K8:L8" si="0">-K$5*(1-SQRT(1-($I$6-$B8)*($I$6-$B8)/$I$6/$I$6))+$I$6*(1+K$4)-K$4*3/4*$A8</f>
        <v>20</v>
      </c>
      <c r="L8" s="3">
        <f t="shared" si="0"/>
        <v>20</v>
      </c>
      <c r="N8" s="3">
        <f>-N$5*(1-SQRT(1-($N$6-$B8)*($N$6-$B8)/$N$6/$N$6))+$N$6*(1+N$4)-N$4*3/4*$A8</f>
        <v>21.5</v>
      </c>
      <c r="O8" s="3">
        <f t="shared" ref="O8:Q8" si="1">-O$5*(1-SQRT(1-($N$6-$B8)*($N$6-$B8)/$N$6/$N$6))+$N$6*(1+O$4)-O$4*3/4*$A8</f>
        <v>22</v>
      </c>
      <c r="P8" s="3">
        <f t="shared" si="1"/>
        <v>22.5</v>
      </c>
      <c r="Q8" s="3">
        <f t="shared" si="1"/>
        <v>23</v>
      </c>
      <c r="S8" s="3">
        <f>-S$5*(1-SQRT(1-($S$6-$B8)*($S$6-$B8)/$S$6/$S$6))+$S$6*(1+S$4)-S$4*3/4*$A8</f>
        <v>23</v>
      </c>
      <c r="T8" s="3">
        <f t="shared" ref="T8:V8" si="2">-T$5*(1-SQRT(1-($S$6-$B8)*($S$6-$B8)/$S$6/$S$6))+$S$6*(1+T$4)-T$4*3/4*$A8</f>
        <v>24</v>
      </c>
      <c r="U8" s="3">
        <f t="shared" si="2"/>
        <v>25</v>
      </c>
      <c r="V8" s="3">
        <f t="shared" si="2"/>
        <v>26</v>
      </c>
      <c r="X8" s="2" t="s">
        <v>23</v>
      </c>
      <c r="Y8" s="23">
        <f>Außentemp!C5</f>
        <v>1.4770588235294118</v>
      </c>
      <c r="Z8" s="21">
        <f t="shared" ref="Z8:Z19" si="3">20-Y8</f>
        <v>18.522941176470589</v>
      </c>
      <c r="AB8" s="3">
        <f t="shared" ref="AB8:AB19" si="4">-AB$5*(1-SQRT(1-($AB$6-$Z8)*($AB$6-$Z8)/$AB$6/$AB$6))+$AB$6*(1+AB$4)-AB$4*3/4*$Y8</f>
        <v>51.335534504397444</v>
      </c>
      <c r="AC8" s="3">
        <f t="shared" ref="AC8:AC19" si="5">-AC$5*(1-SQRT(1-($AC$6-$Z8)*($AC$6-$Z8)/$AC$6/$AC$6))+$AC$6*(1+AC$4)-AC$4*3/4*$Y8</f>
        <v>38.878551596098589</v>
      </c>
      <c r="AE8" s="22">
        <f t="shared" ref="AE8:AE19" si="6">(AB8-AC8)/(AB8-20)</f>
        <v>0.39753535739276175</v>
      </c>
      <c r="AF8" s="53">
        <f>Oelverbrauch!Q24</f>
        <v>261.24355652982138</v>
      </c>
      <c r="AG8" s="67">
        <f>(1-AE8)*AF8</f>
        <v>157.39000591818265</v>
      </c>
      <c r="AI8" s="70">
        <f>Oelverbrauch!Q5</f>
        <v>269.23911111111096</v>
      </c>
      <c r="AJ8" s="67">
        <f>(1-AE8)*AI8</f>
        <v>162.20704485144597</v>
      </c>
    </row>
    <row r="9" spans="1:36" x14ac:dyDescent="0.25">
      <c r="A9" s="20">
        <v>15</v>
      </c>
      <c r="B9" s="20">
        <f>20-A9</f>
        <v>5</v>
      </c>
      <c r="C9" s="20">
        <v>23.5</v>
      </c>
      <c r="D9" s="20">
        <v>26.6</v>
      </c>
      <c r="E9" s="20">
        <v>30.2</v>
      </c>
      <c r="F9" s="20">
        <v>33.5</v>
      </c>
      <c r="I9" s="3">
        <f t="shared" ref="I9:I12" si="7">-I$5*(1-SQRT(1-($I$6-$B9)*($I$6-$B9)/$I$6/$I$6))+$I$6*(1+I$4)-I$4*3/4*$A9</f>
        <v>23.528594569415368</v>
      </c>
      <c r="J9" s="3">
        <f>-J$5*(1-SQRT(1-($I$6-$B9)*($I$6-$B9)/$I$6/$I$6))+$I$6*(1+J$4)-J$4*3/4*$A9</f>
        <v>27.057189138830736</v>
      </c>
      <c r="K9" s="3">
        <f t="shared" ref="J9:L12" si="8">-K$5*(1-SQRT(1-($I$6-$B9)*($I$6-$B9)/$I$6/$I$6))+$I$6*(1+K$4)-K$4*3/4*$A9</f>
        <v>30.585783708246105</v>
      </c>
      <c r="L9" s="3">
        <f t="shared" si="8"/>
        <v>34.11437827766148</v>
      </c>
      <c r="N9" s="3">
        <f t="shared" ref="N9:Q12" si="9">-N$5*(1-SQRT(1-($N$6-$B9)*($N$6-$B9)/$N$6/$N$6))+$N$6*(1+N$4)-N$4*3/4*$A9</f>
        <v>24.994222679611362</v>
      </c>
      <c r="O9" s="3">
        <f t="shared" si="9"/>
        <v>28.988445359222723</v>
      </c>
      <c r="P9" s="3">
        <f t="shared" si="9"/>
        <v>32.982668038834085</v>
      </c>
      <c r="Q9" s="3">
        <f t="shared" si="9"/>
        <v>36.976890718445446</v>
      </c>
      <c r="S9" s="3">
        <f t="shared" ref="S9:V12" si="10">-S$5*(1-SQRT(1-($S$6-$B9)*($S$6-$B9)/$S$6/$S$6))+$S$6*(1+S$4)-S$4*3/4*$A9</f>
        <v>26.461845459519196</v>
      </c>
      <c r="T9" s="3">
        <f t="shared" si="10"/>
        <v>30.923690919038393</v>
      </c>
      <c r="U9" s="3">
        <f t="shared" si="10"/>
        <v>35.385536378557596</v>
      </c>
      <c r="V9" s="3">
        <f t="shared" si="10"/>
        <v>39.847381838076792</v>
      </c>
      <c r="X9" s="2" t="s">
        <v>24</v>
      </c>
      <c r="Y9" s="23">
        <f>Außentemp!C6</f>
        <v>4.4176470588235288</v>
      </c>
      <c r="Z9" s="21">
        <f t="shared" si="3"/>
        <v>15.58235294117647</v>
      </c>
      <c r="AB9" s="3">
        <f t="shared" si="4"/>
        <v>48.245481473188853</v>
      </c>
      <c r="AC9" s="3">
        <f t="shared" si="5"/>
        <v>36.563267003019028</v>
      </c>
      <c r="AE9" s="22">
        <f t="shared" si="6"/>
        <v>0.41359586952903615</v>
      </c>
      <c r="AF9" s="53">
        <f>Oelverbrauch!Q25</f>
        <v>210</v>
      </c>
      <c r="AG9" s="67">
        <f t="shared" ref="AG9:AG19" si="11">(1-AE9)*AF9</f>
        <v>123.14486739890241</v>
      </c>
      <c r="AI9" s="70">
        <f>Oelverbrauch!Q6</f>
        <v>271.24088888888878</v>
      </c>
      <c r="AJ9" s="67">
        <f t="shared" ref="AJ9:AJ19" si="12">(1-AE9)*AI9</f>
        <v>159.05677759706015</v>
      </c>
    </row>
    <row r="10" spans="1:36" x14ac:dyDescent="0.25">
      <c r="A10" s="20">
        <v>10</v>
      </c>
      <c r="B10" s="20">
        <f t="shared" ref="B10:B16" si="13">20-A10</f>
        <v>10</v>
      </c>
      <c r="C10" s="20">
        <v>25.8</v>
      </c>
      <c r="D10" s="20">
        <v>31.7</v>
      </c>
      <c r="E10" s="20">
        <v>37.5</v>
      </c>
      <c r="F10" s="20">
        <v>43</v>
      </c>
      <c r="I10" s="3">
        <f>-I$5*(1-SQRT(1-($I$6-$B10)*($I$6-$B10)/$I$6/$I$6))+$I$6*(1+I$4)-I$4*3/4*$A10</f>
        <v>25.915063509461095</v>
      </c>
      <c r="J10" s="3">
        <f t="shared" si="8"/>
        <v>31.830127018922191</v>
      </c>
      <c r="K10" s="3">
        <f t="shared" si="8"/>
        <v>37.74519052838329</v>
      </c>
      <c r="L10" s="3">
        <f t="shared" si="8"/>
        <v>43.660254037844389</v>
      </c>
      <c r="N10" s="3">
        <f t="shared" si="9"/>
        <v>27.379588549999799</v>
      </c>
      <c r="O10" s="3">
        <f t="shared" si="9"/>
        <v>33.759177099999597</v>
      </c>
      <c r="P10" s="3">
        <f t="shared" si="9"/>
        <v>40.138765649999399</v>
      </c>
      <c r="Q10" s="3">
        <f t="shared" si="9"/>
        <v>46.518354199999202</v>
      </c>
      <c r="S10" s="3">
        <f t="shared" si="10"/>
        <v>28.845351013021109</v>
      </c>
      <c r="T10" s="3">
        <f t="shared" si="10"/>
        <v>35.690702026042224</v>
      </c>
      <c r="U10" s="3">
        <f t="shared" si="10"/>
        <v>42.536053039063333</v>
      </c>
      <c r="V10" s="3">
        <f t="shared" si="10"/>
        <v>49.381404052084449</v>
      </c>
      <c r="X10" s="2" t="s">
        <v>25</v>
      </c>
      <c r="Y10" s="23">
        <f>Außentemp!C7</f>
        <v>9.235294117647058</v>
      </c>
      <c r="Z10" s="21">
        <f t="shared" si="3"/>
        <v>10.764705882352942</v>
      </c>
      <c r="AB10" s="3">
        <f t="shared" si="4"/>
        <v>42.899551863681253</v>
      </c>
      <c r="AC10" s="3">
        <f t="shared" si="5"/>
        <v>32.508541690218351</v>
      </c>
      <c r="AE10" s="22">
        <f t="shared" si="6"/>
        <v>0.45376478261756165</v>
      </c>
      <c r="AF10" s="53">
        <f>Oelverbrauch!Q26</f>
        <v>139.99999999999997</v>
      </c>
      <c r="AG10" s="67">
        <f t="shared" si="11"/>
        <v>76.47293043354135</v>
      </c>
      <c r="AI10" s="70">
        <f>Oelverbrauch!Q7</f>
        <v>113.33911111111122</v>
      </c>
      <c r="AJ10" s="67">
        <f t="shared" si="12"/>
        <v>61.909813995710167</v>
      </c>
    </row>
    <row r="11" spans="1:36" x14ac:dyDescent="0.25">
      <c r="A11" s="20">
        <v>5</v>
      </c>
      <c r="B11" s="20">
        <f t="shared" si="13"/>
        <v>15</v>
      </c>
      <c r="C11" s="20">
        <v>28.1</v>
      </c>
      <c r="D11" s="20">
        <v>36</v>
      </c>
      <c r="E11" s="20">
        <v>44</v>
      </c>
      <c r="F11" s="20">
        <v>51.8</v>
      </c>
      <c r="I11" s="3">
        <f>-I$5*(1-SQRT(1-($I$6-$B11)*($I$6-$B11)/$I$6/$I$6))+$I$6*(1+I$4)-I$4*3/4*$A11</f>
        <v>28.045614591379636</v>
      </c>
      <c r="J11" s="3">
        <f t="shared" si="8"/>
        <v>36.091229182759271</v>
      </c>
      <c r="K11" s="3">
        <f t="shared" si="8"/>
        <v>44.13684377413891</v>
      </c>
      <c r="L11" s="3">
        <f t="shared" si="8"/>
        <v>52.182458365518542</v>
      </c>
      <c r="N11" s="3">
        <f t="shared" si="9"/>
        <v>29.520787118749773</v>
      </c>
      <c r="O11" s="3">
        <f t="shared" si="9"/>
        <v>38.041574237499546</v>
      </c>
      <c r="P11" s="3">
        <f t="shared" si="9"/>
        <v>46.562361356249326</v>
      </c>
      <c r="Q11" s="3">
        <f t="shared" si="9"/>
        <v>55.083148474999099</v>
      </c>
      <c r="S11" s="3">
        <f t="shared" si="10"/>
        <v>30.995074274387981</v>
      </c>
      <c r="T11" s="3">
        <f t="shared" si="10"/>
        <v>39.990148548775956</v>
      </c>
      <c r="U11" s="3">
        <f t="shared" si="10"/>
        <v>48.985222823163937</v>
      </c>
      <c r="V11" s="3">
        <f t="shared" si="10"/>
        <v>57.980297097551912</v>
      </c>
      <c r="X11" s="2" t="s">
        <v>26</v>
      </c>
      <c r="Y11" s="23">
        <f>Außentemp!C8</f>
        <v>13.611764705882353</v>
      </c>
      <c r="Z11" s="21">
        <f t="shared" si="3"/>
        <v>6.3882352941176475</v>
      </c>
      <c r="AB11" s="3">
        <f t="shared" si="4"/>
        <v>37.624133607814294</v>
      </c>
      <c r="AC11" s="3">
        <f t="shared" si="5"/>
        <v>28.45450710670081</v>
      </c>
      <c r="AE11" s="22">
        <f t="shared" si="6"/>
        <v>0.52028807231964014</v>
      </c>
      <c r="AF11" s="53">
        <f>Oelverbrauch!Q27</f>
        <v>69.999999999999943</v>
      </c>
      <c r="AG11" s="67">
        <f t="shared" si="11"/>
        <v>33.579834937625165</v>
      </c>
      <c r="AI11" s="70">
        <f>Oelverbrauch!Q8</f>
        <v>35.731733333333395</v>
      </c>
      <c r="AJ11" s="67">
        <f t="shared" si="12"/>
        <v>17.140938676693935</v>
      </c>
    </row>
    <row r="12" spans="1:36" x14ac:dyDescent="0.25">
      <c r="A12" s="20">
        <v>0</v>
      </c>
      <c r="B12" s="20">
        <f t="shared" si="13"/>
        <v>20</v>
      </c>
      <c r="C12" s="20">
        <v>30</v>
      </c>
      <c r="D12" s="20">
        <v>40</v>
      </c>
      <c r="E12" s="20">
        <v>50</v>
      </c>
      <c r="F12" s="20">
        <v>60</v>
      </c>
      <c r="I12" s="3">
        <f t="shared" si="7"/>
        <v>30</v>
      </c>
      <c r="J12" s="3">
        <f t="shared" si="8"/>
        <v>40</v>
      </c>
      <c r="K12" s="3">
        <f t="shared" si="8"/>
        <v>50</v>
      </c>
      <c r="L12" s="3">
        <f t="shared" si="8"/>
        <v>60</v>
      </c>
      <c r="N12" s="3">
        <f t="shared" si="9"/>
        <v>31.497163924214647</v>
      </c>
      <c r="O12" s="3">
        <f t="shared" si="9"/>
        <v>41.994327848429293</v>
      </c>
      <c r="P12" s="3">
        <f t="shared" si="9"/>
        <v>52.49149177264394</v>
      </c>
      <c r="Q12" s="3">
        <f t="shared" si="9"/>
        <v>62.988655696858586</v>
      </c>
      <c r="S12" s="3">
        <f t="shared" si="10"/>
        <v>32.989647988659847</v>
      </c>
      <c r="T12" s="3">
        <f t="shared" si="10"/>
        <v>43.979295977319694</v>
      </c>
      <c r="U12" s="3">
        <f t="shared" si="10"/>
        <v>54.968943965979541</v>
      </c>
      <c r="V12" s="3">
        <f t="shared" si="10"/>
        <v>65.958591954639388</v>
      </c>
      <c r="X12" s="2" t="s">
        <v>27</v>
      </c>
      <c r="Y12" s="23">
        <f>Außentemp!C9</f>
        <v>17.876470588235293</v>
      </c>
      <c r="Z12" s="21">
        <f t="shared" si="3"/>
        <v>2.1235294117647072</v>
      </c>
      <c r="AB12" s="3">
        <f t="shared" si="4"/>
        <v>31.698354103060083</v>
      </c>
      <c r="AC12" s="3">
        <f t="shared" si="5"/>
        <v>23.834741494111086</v>
      </c>
      <c r="AE12" s="22">
        <f t="shared" si="6"/>
        <v>0.67219820324057511</v>
      </c>
      <c r="AF12" s="53">
        <f>Oelverbrauch!Q28</f>
        <v>18.756443470178596</v>
      </c>
      <c r="AG12" s="67">
        <f t="shared" si="11"/>
        <v>6.1483958703411261</v>
      </c>
      <c r="AI12" s="70">
        <f>Oelverbrauch!Q9</f>
        <v>3.9034666666666706</v>
      </c>
      <c r="AJ12" s="67">
        <f t="shared" si="12"/>
        <v>1.2795633869238576</v>
      </c>
    </row>
    <row r="13" spans="1:36" x14ac:dyDescent="0.25">
      <c r="A13" s="2">
        <v>-5</v>
      </c>
      <c r="B13" s="2">
        <f t="shared" si="13"/>
        <v>25</v>
      </c>
      <c r="C13" s="2">
        <v>32.1</v>
      </c>
      <c r="D13" s="2">
        <v>44.1</v>
      </c>
      <c r="E13" s="2">
        <v>56.1</v>
      </c>
      <c r="F13" s="2">
        <v>68</v>
      </c>
      <c r="I13" s="3">
        <f>$I$6*(1+I$4)-I$4*3/4*($A13)</f>
        <v>31.875</v>
      </c>
      <c r="J13" s="3">
        <f t="shared" ref="I13:L16" si="14">$I$6*(1+J$4)-J$4*3/4*($A13)</f>
        <v>43.75</v>
      </c>
      <c r="K13" s="3">
        <f t="shared" si="14"/>
        <v>55.625</v>
      </c>
      <c r="L13" s="3">
        <f t="shared" si="14"/>
        <v>67.5</v>
      </c>
      <c r="N13" s="3">
        <f>$N$6*(1+N$4)-N$4*3/4*($A13)</f>
        <v>33.375</v>
      </c>
      <c r="O13" s="3">
        <f t="shared" ref="O13:Q13" si="15">$N$6*(1+O$4)-O$4*3/4*($A13)</f>
        <v>45.75</v>
      </c>
      <c r="P13" s="3">
        <f t="shared" si="15"/>
        <v>58.125</v>
      </c>
      <c r="Q13" s="3">
        <f t="shared" si="15"/>
        <v>70.5</v>
      </c>
      <c r="S13" s="3">
        <f>$S$6*(1+S$4)-S$4*3/4*($A13)</f>
        <v>34.875</v>
      </c>
      <c r="T13" s="3">
        <f t="shared" ref="T13:V16" si="16">$S$6*(1+T$4)-T$4*3/4*($A13)</f>
        <v>47.75</v>
      </c>
      <c r="U13" s="3">
        <f t="shared" si="16"/>
        <v>60.625</v>
      </c>
      <c r="V13" s="3">
        <f t="shared" si="16"/>
        <v>73.5</v>
      </c>
      <c r="X13" s="2" t="s">
        <v>28</v>
      </c>
      <c r="Y13" s="23">
        <f>Außentemp!C10</f>
        <v>18.670588235294119</v>
      </c>
      <c r="Z13" s="21">
        <f t="shared" si="3"/>
        <v>1.3294117647058812</v>
      </c>
      <c r="AB13" s="3">
        <f t="shared" si="4"/>
        <v>30.374017198059935</v>
      </c>
      <c r="AC13" s="3">
        <f t="shared" si="5"/>
        <v>22.789562919551525</v>
      </c>
      <c r="AE13" s="22">
        <f t="shared" si="6"/>
        <v>0.73110099334776446</v>
      </c>
      <c r="AF13" s="53">
        <f>Oelverbrauch!Q29</f>
        <v>0</v>
      </c>
      <c r="AG13" s="67">
        <f t="shared" si="11"/>
        <v>0</v>
      </c>
      <c r="AI13" s="70">
        <f>Oelverbrauch!Q10</f>
        <v>2.2247999999999086</v>
      </c>
      <c r="AJ13" s="67">
        <f t="shared" si="12"/>
        <v>0.59824650999986906</v>
      </c>
    </row>
    <row r="14" spans="1:36" x14ac:dyDescent="0.25">
      <c r="A14" s="2">
        <v>-10</v>
      </c>
      <c r="B14" s="2">
        <f t="shared" si="13"/>
        <v>30</v>
      </c>
      <c r="C14" s="2">
        <v>33.9</v>
      </c>
      <c r="D14" s="2">
        <v>47.8</v>
      </c>
      <c r="E14" s="2">
        <v>61.6</v>
      </c>
      <c r="F14" s="2">
        <v>75.5</v>
      </c>
      <c r="I14" s="3">
        <f t="shared" si="14"/>
        <v>33.75</v>
      </c>
      <c r="J14" s="3">
        <f t="shared" si="14"/>
        <v>47.5</v>
      </c>
      <c r="K14" s="3">
        <f t="shared" si="14"/>
        <v>61.25</v>
      </c>
      <c r="L14" s="3">
        <f t="shared" si="14"/>
        <v>75</v>
      </c>
      <c r="N14" s="3">
        <f t="shared" ref="N14:Q16" si="17">$N$6*(1+N$4)-N$4*3/4*($A14)</f>
        <v>35.25</v>
      </c>
      <c r="O14" s="3">
        <f t="shared" si="17"/>
        <v>49.5</v>
      </c>
      <c r="P14" s="3">
        <f t="shared" si="17"/>
        <v>63.75</v>
      </c>
      <c r="Q14" s="3">
        <f t="shared" si="17"/>
        <v>78</v>
      </c>
      <c r="S14" s="3">
        <f t="shared" ref="S14:S16" si="18">$S$6*(1+S$4)-S$4*3/4*($A14)</f>
        <v>36.75</v>
      </c>
      <c r="T14" s="3">
        <f t="shared" si="16"/>
        <v>51.5</v>
      </c>
      <c r="U14" s="3">
        <f t="shared" si="16"/>
        <v>66.25</v>
      </c>
      <c r="V14" s="3">
        <f t="shared" si="16"/>
        <v>81</v>
      </c>
      <c r="X14" s="2" t="s">
        <v>29</v>
      </c>
      <c r="Y14" s="23">
        <f>Außentemp!C11</f>
        <v>17.147058823529409</v>
      </c>
      <c r="Z14" s="21">
        <f t="shared" si="3"/>
        <v>2.8529411764705905</v>
      </c>
      <c r="AB14" s="3">
        <f t="shared" si="4"/>
        <v>32.817122863527175</v>
      </c>
      <c r="AC14" s="3">
        <f t="shared" si="5"/>
        <v>24.713350837742361</v>
      </c>
      <c r="AE14" s="22">
        <f t="shared" si="6"/>
        <v>0.63226139844888074</v>
      </c>
      <c r="AF14" s="53">
        <f>Oelverbrauch!Q30</f>
        <v>18.756443470178581</v>
      </c>
      <c r="AG14" s="67">
        <f t="shared" si="11"/>
        <v>6.8974682917960939</v>
      </c>
      <c r="AI14" s="70">
        <f>Oelverbrauch!Q11</f>
        <v>7.9573333333333061</v>
      </c>
      <c r="AJ14" s="67">
        <f t="shared" si="12"/>
        <v>2.9262186320760963</v>
      </c>
    </row>
    <row r="15" spans="1:36" x14ac:dyDescent="0.25">
      <c r="A15" s="2">
        <v>-15</v>
      </c>
      <c r="B15" s="2">
        <f t="shared" si="13"/>
        <v>35</v>
      </c>
      <c r="C15" s="2">
        <v>35.700000000000003</v>
      </c>
      <c r="D15" s="2">
        <v>51.4</v>
      </c>
      <c r="E15" s="2">
        <v>67.099999999999994</v>
      </c>
      <c r="F15" s="2">
        <v>82.7</v>
      </c>
      <c r="I15" s="3">
        <f t="shared" si="14"/>
        <v>35.625</v>
      </c>
      <c r="J15" s="3">
        <f t="shared" si="14"/>
        <v>51.25</v>
      </c>
      <c r="K15" s="3">
        <f t="shared" si="14"/>
        <v>66.875</v>
      </c>
      <c r="L15" s="3">
        <f t="shared" si="14"/>
        <v>82.5</v>
      </c>
      <c r="N15" s="3">
        <f t="shared" si="17"/>
        <v>37.125</v>
      </c>
      <c r="O15" s="3">
        <f t="shared" si="17"/>
        <v>53.25</v>
      </c>
      <c r="P15" s="3">
        <f t="shared" si="17"/>
        <v>69.375</v>
      </c>
      <c r="Q15" s="3">
        <f t="shared" si="17"/>
        <v>85.5</v>
      </c>
      <c r="S15" s="3">
        <f t="shared" si="18"/>
        <v>38.625</v>
      </c>
      <c r="T15" s="3">
        <f t="shared" si="16"/>
        <v>55.25</v>
      </c>
      <c r="U15" s="3">
        <f t="shared" si="16"/>
        <v>71.875</v>
      </c>
      <c r="V15" s="3">
        <f t="shared" si="16"/>
        <v>88.5</v>
      </c>
      <c r="X15" s="2" t="s">
        <v>30</v>
      </c>
      <c r="Y15" s="23">
        <f>Außentemp!C12</f>
        <v>13.064705882352941</v>
      </c>
      <c r="Z15" s="21">
        <f t="shared" si="3"/>
        <v>6.9352941176470591</v>
      </c>
      <c r="AB15" s="3">
        <f t="shared" si="4"/>
        <v>38.313596166541629</v>
      </c>
      <c r="AC15" s="3">
        <f t="shared" si="5"/>
        <v>28.98724544458581</v>
      </c>
      <c r="AE15" s="22">
        <f t="shared" si="6"/>
        <v>0.50925829297223291</v>
      </c>
      <c r="AF15" s="53">
        <f>Oelverbrauch!Q31</f>
        <v>70.000000000000028</v>
      </c>
      <c r="AG15" s="67">
        <f t="shared" si="11"/>
        <v>34.351919491943711</v>
      </c>
      <c r="AI15" s="70">
        <f>Oelverbrauch!Q12</f>
        <v>46.114666666666608</v>
      </c>
      <c r="AJ15" s="67">
        <f t="shared" si="12"/>
        <v>22.630390239016442</v>
      </c>
    </row>
    <row r="16" spans="1:36" x14ac:dyDescent="0.25">
      <c r="A16" s="2">
        <v>-20</v>
      </c>
      <c r="B16" s="2">
        <f t="shared" si="13"/>
        <v>40</v>
      </c>
      <c r="C16" s="2">
        <v>37.5</v>
      </c>
      <c r="D16" s="2">
        <v>55</v>
      </c>
      <c r="E16" s="2">
        <v>72.5</v>
      </c>
      <c r="F16" s="2">
        <v>90</v>
      </c>
      <c r="I16" s="3">
        <f t="shared" si="14"/>
        <v>37.5</v>
      </c>
      <c r="J16" s="3">
        <f t="shared" si="14"/>
        <v>55</v>
      </c>
      <c r="K16" s="3">
        <f t="shared" si="14"/>
        <v>72.5</v>
      </c>
      <c r="L16" s="3">
        <f t="shared" si="14"/>
        <v>90</v>
      </c>
      <c r="N16" s="3">
        <f t="shared" si="17"/>
        <v>39</v>
      </c>
      <c r="O16" s="3">
        <f t="shared" si="17"/>
        <v>57</v>
      </c>
      <c r="P16" s="3">
        <f t="shared" si="17"/>
        <v>75</v>
      </c>
      <c r="Q16" s="3">
        <f t="shared" si="17"/>
        <v>93</v>
      </c>
      <c r="S16" s="3">
        <f t="shared" si="18"/>
        <v>40.5</v>
      </c>
      <c r="T16" s="3">
        <f t="shared" si="16"/>
        <v>59</v>
      </c>
      <c r="U16" s="3">
        <f t="shared" si="16"/>
        <v>77.5</v>
      </c>
      <c r="V16" s="3">
        <f t="shared" si="16"/>
        <v>96</v>
      </c>
      <c r="X16" s="2" t="s">
        <v>31</v>
      </c>
      <c r="Y16" s="23">
        <f>Außentemp!C13</f>
        <v>9.0529411764705898</v>
      </c>
      <c r="Z16" s="21">
        <f t="shared" si="3"/>
        <v>10.94705882352941</v>
      </c>
      <c r="AB16" s="3">
        <f t="shared" si="4"/>
        <v>43.109387414516185</v>
      </c>
      <c r="AC16" s="3">
        <f t="shared" si="5"/>
        <v>32.668742951429969</v>
      </c>
      <c r="AE16" s="22">
        <f t="shared" si="6"/>
        <v>0.45179235069329071</v>
      </c>
      <c r="AF16" s="53">
        <f>Oelverbrauch!Q32</f>
        <v>140</v>
      </c>
      <c r="AG16" s="67">
        <f t="shared" si="11"/>
        <v>76.749070902939295</v>
      </c>
      <c r="AI16" s="70">
        <f>Oelverbrauch!Q13</f>
        <v>113.60088888888887</v>
      </c>
      <c r="AJ16" s="67">
        <f t="shared" si="12"/>
        <v>62.276876256930443</v>
      </c>
    </row>
    <row r="17" spans="24:36" x14ac:dyDescent="0.25">
      <c r="X17" s="2" t="s">
        <v>32</v>
      </c>
      <c r="Y17" s="23">
        <f>Außentemp!C14</f>
        <v>4.3852941176470583</v>
      </c>
      <c r="Z17" s="21">
        <f t="shared" si="3"/>
        <v>15.614705882352942</v>
      </c>
      <c r="AB17" s="3">
        <f t="shared" si="4"/>
        <v>48.280133213757146</v>
      </c>
      <c r="AC17" s="3">
        <f t="shared" si="5"/>
        <v>36.589356452755105</v>
      </c>
      <c r="AE17" s="22">
        <f t="shared" si="6"/>
        <v>0.41339185613577484</v>
      </c>
      <c r="AF17" s="53">
        <f>Oelverbrauch!Q33</f>
        <v>210</v>
      </c>
      <c r="AG17" s="67">
        <f t="shared" si="11"/>
        <v>123.1877102114873</v>
      </c>
      <c r="AI17" s="70">
        <f>Oelverbrauch!Q14</f>
        <v>235.70933333333343</v>
      </c>
      <c r="AJ17" s="67">
        <f t="shared" si="12"/>
        <v>138.26901451814066</v>
      </c>
    </row>
    <row r="18" spans="24:36" x14ac:dyDescent="0.25">
      <c r="X18" s="2" t="s">
        <v>33</v>
      </c>
      <c r="Y18" s="23">
        <f>Außentemp!C15</f>
        <v>1.0652941176470587</v>
      </c>
      <c r="Z18" s="21">
        <f t="shared" si="3"/>
        <v>18.93470588235294</v>
      </c>
      <c r="AB18" s="3">
        <f t="shared" si="4"/>
        <v>51.758998556521085</v>
      </c>
      <c r="AC18" s="3">
        <f t="shared" si="5"/>
        <v>39.193931551570941</v>
      </c>
      <c r="AE18" s="22">
        <f t="shared" si="6"/>
        <v>0.39563801051812936</v>
      </c>
      <c r="AF18" s="53">
        <f>Oelverbrauch!Q34</f>
        <v>261.24355652982143</v>
      </c>
      <c r="AG18" s="67">
        <f t="shared" si="11"/>
        <v>157.88567556368241</v>
      </c>
      <c r="AI18" s="70">
        <f>Oelverbrauch!Q15</f>
        <v>256.72799999999984</v>
      </c>
      <c r="AJ18" s="67">
        <f t="shared" si="12"/>
        <v>155.15664483570157</v>
      </c>
    </row>
    <row r="19" spans="24:36" x14ac:dyDescent="0.25">
      <c r="X19" s="2" t="s">
        <v>34</v>
      </c>
      <c r="Y19" s="23">
        <f>Außentemp!C16</f>
        <v>0.23117647058823532</v>
      </c>
      <c r="Z19" s="21">
        <f t="shared" si="3"/>
        <v>19.768823529411765</v>
      </c>
      <c r="AB19" s="3">
        <f t="shared" si="4"/>
        <v>52.610140325894172</v>
      </c>
      <c r="AC19" s="3">
        <f t="shared" si="5"/>
        <v>39.82628361989795</v>
      </c>
      <c r="AE19" s="22">
        <f t="shared" si="6"/>
        <v>0.39202090448672999</v>
      </c>
      <c r="AF19" s="53">
        <f>Oelverbrauch!Q35</f>
        <v>280</v>
      </c>
      <c r="AG19" s="67">
        <f t="shared" si="11"/>
        <v>170.2341467437156</v>
      </c>
      <c r="AI19" s="70">
        <f>Oelverbrauch!Q16</f>
        <v>303.26933333333352</v>
      </c>
      <c r="AJ19" s="67">
        <f t="shared" si="12"/>
        <v>184.38141497691251</v>
      </c>
    </row>
    <row r="23" spans="24:36" x14ac:dyDescent="0.25">
      <c r="X23" s="79" t="s">
        <v>63</v>
      </c>
      <c r="Y23" s="79"/>
      <c r="Z23" s="79"/>
      <c r="AA23" s="79"/>
      <c r="AB23" s="79"/>
      <c r="AC23" s="79"/>
      <c r="AD23" s="79"/>
      <c r="AE23" s="79"/>
      <c r="AF23" s="79"/>
      <c r="AG23" s="79"/>
      <c r="AH23" s="83"/>
      <c r="AI23" s="83"/>
      <c r="AJ23" s="83"/>
    </row>
    <row r="25" spans="24:36" x14ac:dyDescent="0.25">
      <c r="AF25" t="s">
        <v>59</v>
      </c>
      <c r="AI25" t="s">
        <v>58</v>
      </c>
    </row>
    <row r="26" spans="24:36" x14ac:dyDescent="0.25">
      <c r="AF26" s="80" t="s">
        <v>45</v>
      </c>
      <c r="AG26" s="82"/>
      <c r="AI26" s="80" t="s">
        <v>37</v>
      </c>
      <c r="AJ26" s="82"/>
    </row>
    <row r="27" spans="24:36" x14ac:dyDescent="0.25">
      <c r="Y27" s="13" t="s">
        <v>21</v>
      </c>
      <c r="Z27" s="2" t="s">
        <v>6</v>
      </c>
      <c r="AB27" s="2" t="s">
        <v>42</v>
      </c>
      <c r="AC27" s="2" t="s">
        <v>43</v>
      </c>
      <c r="AE27" s="2" t="s">
        <v>47</v>
      </c>
      <c r="AF27" s="52" t="s">
        <v>40</v>
      </c>
      <c r="AG27" s="66" t="s">
        <v>41</v>
      </c>
      <c r="AI27" s="69" t="s">
        <v>40</v>
      </c>
      <c r="AJ27" s="66" t="s">
        <v>41</v>
      </c>
    </row>
    <row r="28" spans="24:36" x14ac:dyDescent="0.25">
      <c r="Y28" s="46">
        <f>Außentemp!C17</f>
        <v>4.2663865546218487</v>
      </c>
      <c r="Z28" s="20">
        <f t="shared" ref="Z28" si="19">20-Y28</f>
        <v>15.73361344537815</v>
      </c>
      <c r="AA28" s="1"/>
      <c r="AB28" s="3">
        <f>-AB$5*(1-SQRT(1-($AB$6-$Z28)*($AB$6-$Z28)/$AB$6/$AB$6))+$AB$6*(1+AB$4)-AB$4*3/4*$Y28</f>
        <v>48.407359693038529</v>
      </c>
      <c r="AC28" s="3">
        <f>-AC$5*(1-SQRT(1-($AC$6-$Z28)*($AC$6-$Z28)/$AC$6/$AC$6))+$AC$6*(1+AC$4)-AC$4*3/4*$Y28</f>
        <v>36.685122735290427</v>
      </c>
      <c r="AE28" s="22">
        <f>(AB28-AC28)/(AB28-20)</f>
        <v>0.41264788718188189</v>
      </c>
      <c r="AF28" s="53">
        <f>Oelverbrauch!Q36</f>
        <v>1680</v>
      </c>
      <c r="AG28" s="76">
        <f>AF28*(1-AE28)</f>
        <v>986.75154953443837</v>
      </c>
      <c r="AI28" s="70">
        <f>Oelverbrauch!Q17</f>
        <v>1659.0586666666668</v>
      </c>
      <c r="AJ28" s="76">
        <f>AI28*(1-AE28)</f>
        <v>974.45161315587654</v>
      </c>
    </row>
  </sheetData>
  <mergeCells count="9">
    <mergeCell ref="A2:F2"/>
    <mergeCell ref="C6:F6"/>
    <mergeCell ref="AF5:AG5"/>
    <mergeCell ref="AI5:AJ5"/>
    <mergeCell ref="AF26:AG26"/>
    <mergeCell ref="AI26:AJ26"/>
    <mergeCell ref="X23:AJ23"/>
    <mergeCell ref="X2:AJ2"/>
    <mergeCell ref="H2:V2"/>
  </mergeCells>
  <phoneticPr fontId="1" type="noConversion"/>
  <printOptions horizontalCentered="1"/>
  <pageMargins left="0.70866141732283472" right="0.70866141732283472" top="0.78740157480314965" bottom="0.59055118110236227" header="0.31496062992125984" footer="0.31496062992125984"/>
  <pageSetup paperSize="9" scale="65" orientation="landscape" r:id="rId1"/>
  <headerFooter>
    <oddFooter>&amp;L&amp;F/ Heitkurve&amp;R&amp;D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7</vt:i4>
      </vt:variant>
    </vt:vector>
  </HeadingPairs>
  <TitlesOfParts>
    <vt:vector size="10" baseType="lpstr">
      <vt:lpstr>Außentemp</vt:lpstr>
      <vt:lpstr>Oelverbrauch</vt:lpstr>
      <vt:lpstr>Heizkurve</vt:lpstr>
      <vt:lpstr>Heizkurve!Druckbereich</vt:lpstr>
      <vt:lpstr>Öl_delta</vt:lpstr>
      <vt:lpstr>Öl_max</vt:lpstr>
      <vt:lpstr>Öl_min</vt:lpstr>
      <vt:lpstr>T_delta</vt:lpstr>
      <vt:lpstr>T_Max</vt:lpstr>
      <vt:lpstr>T_Min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</dc:creator>
  <cp:lastModifiedBy>Michael</cp:lastModifiedBy>
  <cp:lastPrinted>2022-12-18T14:28:55Z</cp:lastPrinted>
  <dcterms:created xsi:type="dcterms:W3CDTF">2022-12-06T14:36:38Z</dcterms:created>
  <dcterms:modified xsi:type="dcterms:W3CDTF">2023-01-20T14:15:36Z</dcterms:modified>
</cp:coreProperties>
</file>